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drawings/drawing10.xml" ContentType="application/vnd.openxmlformats-officedocument.drawingml.chartshapes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harts/chart4.xml" ContentType="application/vnd.openxmlformats-officedocument.drawingml.chart+xml"/>
  <Override PartName="/xl/drawings/drawing12.xml" ContentType="application/vnd.openxmlformats-officedocument.drawingml.chartshapes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ml.chartshapes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2B4" lockStructure="1"/>
  <bookViews>
    <workbookView xWindow="0" yWindow="0" windowWidth="17250" windowHeight="5790" tabRatio="675" firstSheet="1" activeTab="17"/>
  </bookViews>
  <sheets>
    <sheet name="Listes" sheetId="7" state="hidden" r:id="rId1"/>
    <sheet name="0. Paramétrage" sheetId="3" r:id="rId2"/>
    <sheet name="Etat de remplissage de l'outil" sheetId="4" r:id="rId3"/>
    <sheet name="1PI. Plan d'actions" sheetId="22" r:id="rId4"/>
    <sheet name="2PI. Fiche1" sheetId="2" r:id="rId5"/>
    <sheet name="2PI. Fiche2" sheetId="49" state="hidden" r:id="rId6"/>
    <sheet name="2PI. Fiche3" sheetId="50" state="hidden" r:id="rId7"/>
    <sheet name="2PI. Fiche4" sheetId="51" state="hidden" r:id="rId8"/>
    <sheet name="2PI. Fiche5" sheetId="52" state="hidden" r:id="rId9"/>
    <sheet name="2PI. Fiche6" sheetId="53" state="hidden" r:id="rId10"/>
    <sheet name="2PI. Fiche7" sheetId="54" state="hidden" r:id="rId11"/>
    <sheet name="2PI. Fiche8" sheetId="55" state="hidden" r:id="rId12"/>
    <sheet name="2PI. Fiche9" sheetId="56" state="hidden" r:id="rId13"/>
    <sheet name="2PI. Fiche10" sheetId="57" state="hidden" r:id="rId14"/>
    <sheet name="3P.PPI du PRE" sheetId="35" state="hidden" r:id="rId15"/>
    <sheet name="3I.PPI du projet" sheetId="9" r:id="rId16"/>
    <sheet name="4I. Prospectif sans aide" sheetId="36" r:id="rId17"/>
    <sheet name="4I. Prospectif avec aides" sheetId="58" r:id="rId18"/>
    <sheet name="4P. Prospectif avec le PRE" sheetId="38" state="hidden" r:id="rId19"/>
    <sheet name="6I. Synthèse Invest sans aide" sheetId="48" r:id="rId20"/>
    <sheet name="6I. Synthèse Invest avec aides" sheetId="18" r:id="rId21"/>
    <sheet name="6P. Synthèse diagnostic PRE" sheetId="39" state="hidden" r:id="rId22"/>
  </sheets>
  <definedNames>
    <definedName name="AnnéeDemInvest">'0. Paramétrage'!$D$15</definedName>
    <definedName name="AnnéeDemPRE">'0. Paramétrage'!$D$20</definedName>
    <definedName name="AnnéeFinFiche1">'2PI. Fiche1'!$AA$34</definedName>
    <definedName name="AnnéeFinFiche10">'2PI. Fiche10'!$AA$34</definedName>
    <definedName name="AnnéeFinFiche2">'2PI. Fiche2'!$AA$34</definedName>
    <definedName name="AnnéeFinFiche3">'2PI. Fiche3'!$AA$34</definedName>
    <definedName name="AnnéeFinFiche4">'2PI. Fiche4'!$AA$34</definedName>
    <definedName name="AnnéeFinFiche5">'2PI. Fiche5'!$AA$34</definedName>
    <definedName name="AnnéeFinFiche6">'2PI. Fiche6'!$AA$34</definedName>
    <definedName name="AnnéeFinFiche7">'2PI. Fiche7'!$AA$34</definedName>
    <definedName name="AnnéeFinFiche8">'2PI. Fiche8'!$AA$34</definedName>
    <definedName name="AnnéeFinFiche9">'2PI. Fiche9'!$AA$34</definedName>
    <definedName name="AnnéeFinInvest">'0. Paramétrage'!$D$17</definedName>
    <definedName name="AnnéeN">'0. Paramétrage'!$F$7</definedName>
    <definedName name="CalculRG">Listes!$A$2</definedName>
    <definedName name="CalculRSI">'1PI. Plan d''actions'!$Q$40:$CC$40</definedName>
    <definedName name="CatégorieInvest">Listes!$I$3:$I$9</definedName>
    <definedName name="ChoixVolet">Listes!$C$3:$C$5</definedName>
    <definedName name="DateDerniersComptes">'0. Paramétrage'!$C$10</definedName>
    <definedName name="DernierCalculRSI">'1PI. Plan d''actions'!$CC$40</definedName>
    <definedName name="Domaine">Listes!$G$3:$G$9</definedName>
    <definedName name="DuréeAmortInvest">'0. Paramétrage'!$D$33</definedName>
    <definedName name="DuréeInvest">'0. Paramétrage'!$D$16</definedName>
    <definedName name="DuréePRE">'0. Paramétrage'!$D$21</definedName>
    <definedName name="DuréeSimul">'0. Paramétrage'!$K$7</definedName>
    <definedName name="DuréeSimulInvest">'0. Paramétrage'!$D$18</definedName>
    <definedName name="DuréeSimulPRE">'0. Paramétrage'!$D$22</definedName>
    <definedName name="EquivChoixVolet">'0. Paramétrage'!$E$13</definedName>
    <definedName name="EquivTypeFiche1">'2PI. Fiche1'!$L$2</definedName>
    <definedName name="EquivTypeFiche10">'2PI. Fiche10'!$L$2</definedName>
    <definedName name="EquivTypeFiche2">'2PI. Fiche2'!$L$2</definedName>
    <definedName name="EquivTypeFiche3">'2PI. Fiche3'!$L$2</definedName>
    <definedName name="EquivTypeFiche4">'2PI. Fiche4'!$L$2</definedName>
    <definedName name="EquivTypeFiche5">'2PI. Fiche5'!$L$2</definedName>
    <definedName name="EquivTypeFiche6">'2PI. Fiche6'!$L$2</definedName>
    <definedName name="EquivTypeFiche7">'2PI. Fiche7'!$L$2</definedName>
    <definedName name="EquivTypeFiche8">'2PI. Fiche8'!$L$2</definedName>
    <definedName name="EquivTypeFiche9">'2PI. Fiche9'!$L$2</definedName>
    <definedName name="LigneFinFiche1">'2PI. Fiche1'!$A$62</definedName>
    <definedName name="LigneFinFiche10">'2PI. Fiche10'!$A$62</definedName>
    <definedName name="LigneFinFiche2">'2PI. Fiche2'!$A$62</definedName>
    <definedName name="LigneFinFiche3">'2PI. Fiche3'!$A$62</definedName>
    <definedName name="LigneFinFiche4">'2PI. Fiche4'!$A$62</definedName>
    <definedName name="LigneFinFiche5">'2PI. Fiche5'!$A$62</definedName>
    <definedName name="LigneFinFiche6">'2PI. Fiche6'!$A$62</definedName>
    <definedName name="LigneFinFiche7">'2PI. Fiche7'!$A$62</definedName>
    <definedName name="LigneFinFiche8">'2PI. Fiche8'!$A$62</definedName>
    <definedName name="LigneFinFiche9">'2PI. Fiche9'!$A$62</definedName>
    <definedName name="ModeAmort">Listes!$F$3:$F$5</definedName>
    <definedName name="MontantInvest">'3I.PPI du projet'!$D$22</definedName>
    <definedName name="NbFiches">'0. Paramétrage'!$D$23</definedName>
    <definedName name="ObjFinanc">Listes!$E$3:$E$5</definedName>
    <definedName name="ouinon">Listes!$D$3:$D$4</definedName>
    <definedName name="TauxAct">'0. Paramétrage'!$D$24</definedName>
    <definedName name="TauxRempl">Listes!$B$3:$B$5</definedName>
    <definedName name="TauxRempl0">'0. Paramétrage'!$G$3</definedName>
    <definedName name="TauxRempl1">'1PI. Plan d''actions'!$O$3</definedName>
    <definedName name="TauxRempl2I1">'2PI. Fiche1'!$D$5</definedName>
    <definedName name="TauxRempl2I10">'2PI. Fiche10'!$D$5</definedName>
    <definedName name="TauxRempl2I2">'2PI. Fiche2'!$D$5</definedName>
    <definedName name="TauxRempl2I3">'2PI. Fiche3'!$D$5</definedName>
    <definedName name="TauxRempl2I4">'2PI. Fiche4'!$D$5</definedName>
    <definedName name="TauxRempl2I5">'2PI. Fiche5'!$D$5</definedName>
    <definedName name="TauxRempl2I6">'2PI. Fiche6'!$D$5</definedName>
    <definedName name="TauxRempl2I7">'2PI. Fiche7'!$D$5</definedName>
    <definedName name="TauxRempl2I8">'2PI. Fiche8'!$D$5</definedName>
    <definedName name="TauxRempl2I9">'2PI. Fiche9'!$D$5</definedName>
    <definedName name="TauxRempl2P1">'2PI. Fiche1'!$D$7</definedName>
    <definedName name="TauxRempl2P10">'2PI. Fiche10'!$D$7</definedName>
    <definedName name="TauxRempl2P2">'2PI. Fiche2'!$D$7</definedName>
    <definedName name="TauxRempl2P3">'2PI. Fiche3'!$D$7</definedName>
    <definedName name="TauxRempl2P4">'2PI. Fiche4'!$D$7</definedName>
    <definedName name="TauxRempl2P5">'2PI. Fiche5'!$D$7</definedName>
    <definedName name="TauxRempl2P6">'2PI. Fiche6'!$D$7</definedName>
    <definedName name="TauxRempl2P7">'2PI. Fiche7'!$D$7</definedName>
    <definedName name="TauxRempl2P8">'2PI. Fiche8'!$D$7</definedName>
    <definedName name="TauxRempl2P9">'2PI. Fiche9'!$D$7</definedName>
    <definedName name="TauxRempl3I">'3I.PPI du projet'!$I$3</definedName>
    <definedName name="TauxRempl3P">'3P.PPI du PRE'!$I$3</definedName>
    <definedName name="TauxRempl4I1">'4I. Prospectif avec aides'!$E$4</definedName>
    <definedName name="TauxRempl4I2" localSheetId="17">'4I. Prospectif avec aides'!$E$4</definedName>
    <definedName name="TauxRempl4I2">'4I. Prospectif sans aide'!$E$4</definedName>
    <definedName name="TauxRempl4P">'4P. Prospectif avec le PRE'!$E$4</definedName>
    <definedName name="TauxRempl6I">'6I. Synthèse Invest avec aides'!$D$4</definedName>
    <definedName name="TauxRempl6I2">'6I. Synthèse Invest sans aide'!$D$4</definedName>
    <definedName name="TauxRempl6P">'6P. Synthèse diagnostic PRE'!$D$4</definedName>
    <definedName name="TauxRemplTest">#REF!</definedName>
    <definedName name="Titre4_1">Listes!$J$3:$J$5</definedName>
    <definedName name="Titre4_2">Listes!$K$3:$K$5</definedName>
    <definedName name="Titre6_1">Listes!$L$3:$L$5</definedName>
    <definedName name="TypeFiche">Listes!$H$3:$H$4</definedName>
    <definedName name="Volet">'0. Paramétrage'!$C$13</definedName>
    <definedName name="_xlnm.Print_Area" localSheetId="3">'1PI. Plan d''actions'!$B$1:$AL$34</definedName>
  </definedNames>
  <calcPr calcId="145621"/>
</workbook>
</file>

<file path=xl/calcChain.xml><?xml version="1.0" encoding="utf-8"?>
<calcChain xmlns="http://schemas.openxmlformats.org/spreadsheetml/2006/main">
  <c r="E143" i="38" l="1"/>
  <c r="AB143" i="38" s="1"/>
  <c r="AB139" i="38"/>
  <c r="AA133" i="38"/>
  <c r="Z133" i="38"/>
  <c r="Y133" i="38"/>
  <c r="X133" i="38"/>
  <c r="W133" i="38"/>
  <c r="V133" i="38"/>
  <c r="U133" i="38"/>
  <c r="T133" i="38"/>
  <c r="S133" i="38"/>
  <c r="R133" i="38"/>
  <c r="Q133" i="38"/>
  <c r="P133" i="38"/>
  <c r="O133" i="38"/>
  <c r="N133" i="38"/>
  <c r="M133" i="38"/>
  <c r="L133" i="38"/>
  <c r="K133" i="38"/>
  <c r="J133" i="38"/>
  <c r="I133" i="38"/>
  <c r="H133" i="38"/>
  <c r="G133" i="38"/>
  <c r="F133" i="38"/>
  <c r="E133" i="38"/>
  <c r="AC136" i="38"/>
  <c r="AB136" i="38"/>
  <c r="AC135" i="38"/>
  <c r="AB135" i="38"/>
  <c r="AC134" i="38"/>
  <c r="AB134" i="38"/>
  <c r="AC132" i="38"/>
  <c r="AB132" i="38"/>
  <c r="AA131" i="38"/>
  <c r="AA129" i="38" s="1"/>
  <c r="Z131" i="38"/>
  <c r="Z129" i="38" s="1"/>
  <c r="Y131" i="38"/>
  <c r="X131" i="38"/>
  <c r="W131" i="38"/>
  <c r="V131" i="38"/>
  <c r="U131" i="38"/>
  <c r="T131" i="38"/>
  <c r="S131" i="38"/>
  <c r="R131" i="38"/>
  <c r="R129" i="38" s="1"/>
  <c r="Q131" i="38"/>
  <c r="P131" i="38"/>
  <c r="O131" i="38"/>
  <c r="N131" i="38"/>
  <c r="N129" i="38" s="1"/>
  <c r="M131" i="38"/>
  <c r="L131" i="38"/>
  <c r="K131" i="38"/>
  <c r="J131" i="38"/>
  <c r="J129" i="38" s="1"/>
  <c r="I131" i="38"/>
  <c r="H131" i="38"/>
  <c r="G131" i="38"/>
  <c r="AC131" i="38"/>
  <c r="F131" i="38"/>
  <c r="E131" i="38"/>
  <c r="AB131" i="38"/>
  <c r="AB130" i="38"/>
  <c r="AA130" i="38"/>
  <c r="Z130" i="38"/>
  <c r="Y130" i="38"/>
  <c r="Y129" i="38" s="1"/>
  <c r="X130" i="38"/>
  <c r="X129" i="38" s="1"/>
  <c r="W130" i="38"/>
  <c r="V130" i="38"/>
  <c r="V129" i="38"/>
  <c r="U130" i="38"/>
  <c r="T130" i="38"/>
  <c r="T129" i="38"/>
  <c r="S130" i="38"/>
  <c r="S129" i="38" s="1"/>
  <c r="R130" i="38"/>
  <c r="Q130" i="38"/>
  <c r="P130" i="38"/>
  <c r="P129" i="38" s="1"/>
  <c r="O130" i="38"/>
  <c r="N130" i="38"/>
  <c r="M130" i="38"/>
  <c r="L130" i="38"/>
  <c r="L129" i="38"/>
  <c r="K130" i="38"/>
  <c r="J130" i="38"/>
  <c r="I130" i="38"/>
  <c r="H130" i="38"/>
  <c r="H129" i="38" s="1"/>
  <c r="G130" i="38"/>
  <c r="F130" i="38"/>
  <c r="F129" i="38" s="1"/>
  <c r="E130" i="38"/>
  <c r="E129" i="38" s="1"/>
  <c r="AB129" i="38" s="1"/>
  <c r="U129" i="38"/>
  <c r="Q129" i="38"/>
  <c r="M129" i="38"/>
  <c r="I129" i="38"/>
  <c r="AC127" i="38"/>
  <c r="AB127" i="38"/>
  <c r="AC126" i="38"/>
  <c r="AB126" i="38"/>
  <c r="AC125" i="38"/>
  <c r="AB125" i="38"/>
  <c r="AC124" i="38"/>
  <c r="AB124" i="38"/>
  <c r="AC123" i="38"/>
  <c r="AB123" i="38"/>
  <c r="AC122" i="38"/>
  <c r="AB122" i="38"/>
  <c r="AC121" i="38"/>
  <c r="AB121" i="38"/>
  <c r="AC120" i="38"/>
  <c r="AB120" i="38"/>
  <c r="AA119" i="38"/>
  <c r="Z119" i="38"/>
  <c r="Y119" i="38"/>
  <c r="X119" i="38"/>
  <c r="W119" i="38"/>
  <c r="V119" i="38"/>
  <c r="U119" i="38"/>
  <c r="T119" i="38"/>
  <c r="S119" i="38"/>
  <c r="R119" i="38"/>
  <c r="Q119" i="38"/>
  <c r="P119" i="38"/>
  <c r="O119" i="38"/>
  <c r="N119" i="38"/>
  <c r="M119" i="38"/>
  <c r="L119" i="38"/>
  <c r="K119" i="38"/>
  <c r="J119" i="38"/>
  <c r="I119" i="38"/>
  <c r="H119" i="38"/>
  <c r="G119" i="38"/>
  <c r="F119" i="38"/>
  <c r="E119" i="38"/>
  <c r="AB119" i="38" s="1"/>
  <c r="AC118" i="38"/>
  <c r="AB118" i="38"/>
  <c r="AA117" i="38"/>
  <c r="AA116" i="38"/>
  <c r="Z117" i="38"/>
  <c r="Y117" i="38"/>
  <c r="Y116" i="38" s="1"/>
  <c r="X117" i="38"/>
  <c r="W117" i="38"/>
  <c r="W116" i="38"/>
  <c r="V117" i="38"/>
  <c r="V116" i="38" s="1"/>
  <c r="U117" i="38"/>
  <c r="U116" i="38" s="1"/>
  <c r="T117" i="38"/>
  <c r="T116" i="38" s="1"/>
  <c r="S117" i="38"/>
  <c r="S116" i="38" s="1"/>
  <c r="R117" i="38"/>
  <c r="Q117" i="38"/>
  <c r="Q116" i="38"/>
  <c r="P117" i="38"/>
  <c r="O117" i="38"/>
  <c r="O116" i="38"/>
  <c r="N117" i="38"/>
  <c r="N116" i="38" s="1"/>
  <c r="M117" i="38"/>
  <c r="M116" i="38" s="1"/>
  <c r="L117" i="38"/>
  <c r="K117" i="38"/>
  <c r="K116" i="38"/>
  <c r="J117" i="38"/>
  <c r="I117" i="38"/>
  <c r="I116" i="38"/>
  <c r="H117" i="38"/>
  <c r="H116" i="38" s="1"/>
  <c r="G117" i="38"/>
  <c r="G116" i="38"/>
  <c r="AC116" i="38"/>
  <c r="F117" i="38"/>
  <c r="F116" i="38" s="1"/>
  <c r="E117" i="38"/>
  <c r="AB117" i="38"/>
  <c r="Z116" i="38"/>
  <c r="X116" i="38"/>
  <c r="R116" i="38"/>
  <c r="P116" i="38"/>
  <c r="L116" i="38"/>
  <c r="J116" i="38"/>
  <c r="AB108" i="38"/>
  <c r="F108" i="38"/>
  <c r="G108" i="38" s="1"/>
  <c r="AA58" i="38"/>
  <c r="Z58" i="38"/>
  <c r="Y58" i="38"/>
  <c r="X58" i="38"/>
  <c r="W58" i="38"/>
  <c r="V58" i="38"/>
  <c r="U58" i="38"/>
  <c r="T58" i="38"/>
  <c r="S58" i="38"/>
  <c r="R58" i="38"/>
  <c r="Q58" i="38"/>
  <c r="P58" i="38"/>
  <c r="O58" i="38"/>
  <c r="N58" i="38"/>
  <c r="M58" i="38"/>
  <c r="L58" i="38"/>
  <c r="K58" i="38"/>
  <c r="J58" i="38"/>
  <c r="I58" i="38"/>
  <c r="H58" i="38"/>
  <c r="G58" i="38"/>
  <c r="F58" i="38"/>
  <c r="E58" i="38"/>
  <c r="AB58" i="38" s="1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AC57" i="38"/>
  <c r="F57" i="38"/>
  <c r="E57" i="38"/>
  <c r="AB57" i="38" s="1"/>
  <c r="X56" i="38"/>
  <c r="N56" i="38"/>
  <c r="J56" i="38"/>
  <c r="W55" i="38"/>
  <c r="W56" i="38"/>
  <c r="S56" i="38"/>
  <c r="H55" i="38"/>
  <c r="H56" i="38" s="1"/>
  <c r="AC54" i="38"/>
  <c r="AB54" i="38"/>
  <c r="AC53" i="38"/>
  <c r="AB53" i="38"/>
  <c r="AC48" i="38"/>
  <c r="AB48" i="38"/>
  <c r="AC47" i="38"/>
  <c r="AB47" i="38"/>
  <c r="AC46" i="38"/>
  <c r="AB46" i="38"/>
  <c r="AC45" i="38"/>
  <c r="AB45" i="38"/>
  <c r="AA44" i="38"/>
  <c r="Z44" i="38"/>
  <c r="Y44" i="38"/>
  <c r="Y42" i="38" s="1"/>
  <c r="Y55" i="38" s="1"/>
  <c r="Y56" i="38" s="1"/>
  <c r="X44" i="38"/>
  <c r="X42" i="38" s="1"/>
  <c r="X55" i="38" s="1"/>
  <c r="W44" i="38"/>
  <c r="V44" i="38"/>
  <c r="U44" i="38"/>
  <c r="U42" i="38" s="1"/>
  <c r="U55" i="38" s="1"/>
  <c r="U56" i="38" s="1"/>
  <c r="T44" i="38"/>
  <c r="S44" i="38"/>
  <c r="R44" i="38"/>
  <c r="Q44" i="38"/>
  <c r="Q42" i="38" s="1"/>
  <c r="Q55" i="38" s="1"/>
  <c r="Q56" i="38" s="1"/>
  <c r="P44" i="38"/>
  <c r="O44" i="38"/>
  <c r="N44" i="38"/>
  <c r="M44" i="38"/>
  <c r="M42" i="38" s="1"/>
  <c r="M55" i="38" s="1"/>
  <c r="M56" i="38" s="1"/>
  <c r="L44" i="38"/>
  <c r="L42" i="38" s="1"/>
  <c r="L55" i="38" s="1"/>
  <c r="L56" i="38" s="1"/>
  <c r="K44" i="38"/>
  <c r="J44" i="38"/>
  <c r="I44" i="38"/>
  <c r="I42" i="38" s="1"/>
  <c r="I55" i="38" s="1"/>
  <c r="I56" i="38" s="1"/>
  <c r="H44" i="38"/>
  <c r="H42" i="38" s="1"/>
  <c r="G44" i="38"/>
  <c r="AC44" i="38" s="1"/>
  <c r="F44" i="38"/>
  <c r="F42" i="38" s="1"/>
  <c r="F55" i="38" s="1"/>
  <c r="F56" i="38" s="1"/>
  <c r="E44" i="38"/>
  <c r="AC43" i="38"/>
  <c r="AB43" i="38"/>
  <c r="AA42" i="38"/>
  <c r="Z42" i="38"/>
  <c r="Z55" i="38" s="1"/>
  <c r="Z56" i="38" s="1"/>
  <c r="W42" i="38"/>
  <c r="V42" i="38"/>
  <c r="V55" i="38" s="1"/>
  <c r="V56" i="38" s="1"/>
  <c r="T42" i="38"/>
  <c r="T74" i="38" s="1"/>
  <c r="T156" i="38" s="1"/>
  <c r="S45" i="39" s="1"/>
  <c r="S42" i="38"/>
  <c r="S55" i="38" s="1"/>
  <c r="R42" i="38"/>
  <c r="R55" i="38" s="1"/>
  <c r="R56" i="38" s="1"/>
  <c r="P42" i="38"/>
  <c r="P55" i="38" s="1"/>
  <c r="P56" i="38" s="1"/>
  <c r="O42" i="38"/>
  <c r="O55" i="38" s="1"/>
  <c r="O56" i="38" s="1"/>
  <c r="N42" i="38"/>
  <c r="N55" i="38" s="1"/>
  <c r="K42" i="38"/>
  <c r="K55" i="38" s="1"/>
  <c r="K56" i="38" s="1"/>
  <c r="J42" i="38"/>
  <c r="J55" i="38" s="1"/>
  <c r="G42" i="38"/>
  <c r="G55" i="38" s="1"/>
  <c r="AC55" i="38" s="1"/>
  <c r="AC42" i="38"/>
  <c r="AC38" i="38"/>
  <c r="AB38" i="38"/>
  <c r="AC37" i="38"/>
  <c r="AB37" i="38"/>
  <c r="AC36" i="38"/>
  <c r="AB36" i="38"/>
  <c r="AA35" i="38"/>
  <c r="Z35" i="38"/>
  <c r="Y35" i="38"/>
  <c r="X35" i="38"/>
  <c r="W35" i="38"/>
  <c r="V35" i="38"/>
  <c r="U35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AC35" i="38"/>
  <c r="F35" i="38"/>
  <c r="E35" i="38"/>
  <c r="AB35" i="38" s="1"/>
  <c r="AC34" i="38"/>
  <c r="AB34" i="38"/>
  <c r="AC33" i="38"/>
  <c r="AB33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AC32" i="38"/>
  <c r="F32" i="38"/>
  <c r="E32" i="38"/>
  <c r="AC31" i="38"/>
  <c r="AB31" i="38"/>
  <c r="AC30" i="38"/>
  <c r="AB30" i="38"/>
  <c r="AC29" i="38"/>
  <c r="AB29" i="38"/>
  <c r="AC28" i="38"/>
  <c r="AB28" i="38"/>
  <c r="E27" i="38"/>
  <c r="AA26" i="38"/>
  <c r="AA24" i="38" s="1"/>
  <c r="Z26" i="38"/>
  <c r="Y26" i="38"/>
  <c r="Z27" i="38"/>
  <c r="X26" i="38"/>
  <c r="W26" i="38"/>
  <c r="X27" i="38"/>
  <c r="V26" i="38"/>
  <c r="U26" i="38"/>
  <c r="V27" i="38"/>
  <c r="T26" i="38"/>
  <c r="S26" i="38"/>
  <c r="T27" i="38"/>
  <c r="R26" i="38"/>
  <c r="Q26" i="38"/>
  <c r="R27" i="38"/>
  <c r="P26" i="38"/>
  <c r="O26" i="38"/>
  <c r="P27" i="38"/>
  <c r="N26" i="38"/>
  <c r="M26" i="38"/>
  <c r="N27" i="38"/>
  <c r="L26" i="38"/>
  <c r="K26" i="38"/>
  <c r="L27" i="38"/>
  <c r="J26" i="38"/>
  <c r="I26" i="38"/>
  <c r="J27" i="38"/>
  <c r="H26" i="38"/>
  <c r="G26" i="38"/>
  <c r="H27" i="38"/>
  <c r="F26" i="38"/>
  <c r="E26" i="38"/>
  <c r="AB26" i="38" s="1"/>
  <c r="F27" i="38"/>
  <c r="E25" i="38"/>
  <c r="Y24" i="38"/>
  <c r="Z25" i="38"/>
  <c r="W24" i="38"/>
  <c r="X25" i="38"/>
  <c r="U24" i="38"/>
  <c r="V25" i="38"/>
  <c r="S24" i="38"/>
  <c r="T25" i="38" s="1"/>
  <c r="Q24" i="38"/>
  <c r="R25" i="38"/>
  <c r="O24" i="38"/>
  <c r="P25" i="38"/>
  <c r="M24" i="38"/>
  <c r="N25" i="38"/>
  <c r="K24" i="38"/>
  <c r="L25" i="38" s="1"/>
  <c r="I24" i="38"/>
  <c r="J25" i="38" s="1"/>
  <c r="G24" i="38"/>
  <c r="H25" i="38"/>
  <c r="AC22" i="38"/>
  <c r="AB22" i="38"/>
  <c r="AC21" i="38"/>
  <c r="AB21" i="38"/>
  <c r="AC20" i="38"/>
  <c r="AB20" i="38"/>
  <c r="AC19" i="38"/>
  <c r="AB19" i="38"/>
  <c r="AC18" i="38"/>
  <c r="AB18" i="38"/>
  <c r="AC17" i="38"/>
  <c r="AB17" i="38"/>
  <c r="AC16" i="38"/>
  <c r="AB16" i="38"/>
  <c r="AA15" i="38"/>
  <c r="Z15" i="38"/>
  <c r="Y15" i="38"/>
  <c r="X15" i="38"/>
  <c r="W15" i="38"/>
  <c r="V15" i="38"/>
  <c r="U15" i="38"/>
  <c r="T15" i="38"/>
  <c r="S15" i="38"/>
  <c r="R15" i="38"/>
  <c r="Q15" i="38"/>
  <c r="P15" i="38"/>
  <c r="O15" i="38"/>
  <c r="N15" i="38"/>
  <c r="M15" i="38"/>
  <c r="L15" i="38"/>
  <c r="K15" i="38"/>
  <c r="J15" i="38"/>
  <c r="I15" i="38"/>
  <c r="H15" i="38"/>
  <c r="G15" i="38"/>
  <c r="F15" i="38"/>
  <c r="E15" i="38"/>
  <c r="AC14" i="38"/>
  <c r="AB14" i="38"/>
  <c r="AC13" i="38"/>
  <c r="AB13" i="38"/>
  <c r="E12" i="38"/>
  <c r="AA11" i="38"/>
  <c r="Z11" i="38"/>
  <c r="AA12" i="38" s="1"/>
  <c r="Y11" i="38"/>
  <c r="Z12" i="38"/>
  <c r="X11" i="38"/>
  <c r="Y12" i="38" s="1"/>
  <c r="W11" i="38"/>
  <c r="X12" i="38"/>
  <c r="V11" i="38"/>
  <c r="W12" i="38" s="1"/>
  <c r="U11" i="38"/>
  <c r="V12" i="38"/>
  <c r="T11" i="38"/>
  <c r="U12" i="38" s="1"/>
  <c r="S11" i="38"/>
  <c r="T12" i="38" s="1"/>
  <c r="R11" i="38"/>
  <c r="S12" i="38" s="1"/>
  <c r="Q11" i="38"/>
  <c r="R12" i="38" s="1"/>
  <c r="P11" i="38"/>
  <c r="Q12" i="38" s="1"/>
  <c r="O11" i="38"/>
  <c r="P12" i="38"/>
  <c r="N11" i="38"/>
  <c r="O12" i="38" s="1"/>
  <c r="M11" i="38"/>
  <c r="N12" i="38"/>
  <c r="L11" i="38"/>
  <c r="K11" i="38"/>
  <c r="L12" i="38" s="1"/>
  <c r="J11" i="38"/>
  <c r="K12" i="38" s="1"/>
  <c r="I11" i="38"/>
  <c r="J12" i="38"/>
  <c r="H11" i="38"/>
  <c r="I12" i="38" s="1"/>
  <c r="G11" i="38"/>
  <c r="H12" i="38"/>
  <c r="F11" i="38"/>
  <c r="G12" i="38" s="1"/>
  <c r="E11" i="38"/>
  <c r="AB11" i="38" s="1"/>
  <c r="C59" i="18"/>
  <c r="C58" i="18"/>
  <c r="S57" i="18"/>
  <c r="G57" i="18"/>
  <c r="E57" i="18"/>
  <c r="D57" i="18"/>
  <c r="C57" i="18"/>
  <c r="V56" i="18"/>
  <c r="R56" i="18"/>
  <c r="Q56" i="18"/>
  <c r="N56" i="18"/>
  <c r="F56" i="18"/>
  <c r="E56" i="18"/>
  <c r="D56" i="18"/>
  <c r="C56" i="18"/>
  <c r="Z55" i="18"/>
  <c r="W55" i="18"/>
  <c r="S55" i="18"/>
  <c r="O55" i="18"/>
  <c r="N55" i="18"/>
  <c r="K55" i="18"/>
  <c r="J55" i="18"/>
  <c r="G55" i="18"/>
  <c r="E55" i="18"/>
  <c r="C55" i="18"/>
  <c r="W54" i="18"/>
  <c r="V54" i="18"/>
  <c r="S54" i="18"/>
  <c r="R54" i="18"/>
  <c r="O54" i="18"/>
  <c r="M54" i="18"/>
  <c r="K54" i="18"/>
  <c r="G54" i="18"/>
  <c r="F54" i="18"/>
  <c r="C54" i="18"/>
  <c r="R53" i="18"/>
  <c r="C53" i="18"/>
  <c r="C52" i="18"/>
  <c r="V51" i="18"/>
  <c r="U51" i="18"/>
  <c r="N51" i="18"/>
  <c r="E51" i="18"/>
  <c r="C51" i="18"/>
  <c r="Y50" i="18"/>
  <c r="U50" i="18"/>
  <c r="Q50" i="18"/>
  <c r="M50" i="18"/>
  <c r="I50" i="18"/>
  <c r="C50" i="18"/>
  <c r="Z49" i="18"/>
  <c r="I49" i="18"/>
  <c r="C49" i="18"/>
  <c r="E48" i="18"/>
  <c r="C48" i="18"/>
  <c r="O47" i="18"/>
  <c r="E47" i="18"/>
  <c r="C47" i="18"/>
  <c r="C46" i="18"/>
  <c r="C45" i="18"/>
  <c r="C44" i="18"/>
  <c r="Y43" i="18"/>
  <c r="H43" i="18"/>
  <c r="D43" i="18"/>
  <c r="C43" i="18"/>
  <c r="C41" i="18"/>
  <c r="Y40" i="18"/>
  <c r="C40" i="18"/>
  <c r="AB165" i="58"/>
  <c r="E165" i="58"/>
  <c r="D58" i="18" s="1"/>
  <c r="AA164" i="58"/>
  <c r="Z57" i="18" s="1"/>
  <c r="Z164" i="58"/>
  <c r="Y57" i="18" s="1"/>
  <c r="Y164" i="58"/>
  <c r="X57" i="18" s="1"/>
  <c r="X164" i="58"/>
  <c r="W57" i="18" s="1"/>
  <c r="W164" i="58"/>
  <c r="V57" i="18" s="1"/>
  <c r="V164" i="58"/>
  <c r="U57" i="18" s="1"/>
  <c r="U164" i="58"/>
  <c r="T57" i="18" s="1"/>
  <c r="T164" i="58"/>
  <c r="S164" i="58"/>
  <c r="R57" i="18" s="1"/>
  <c r="R164" i="58"/>
  <c r="Q57" i="18" s="1"/>
  <c r="Q164" i="58"/>
  <c r="P57" i="18" s="1"/>
  <c r="P164" i="58"/>
  <c r="O57" i="18" s="1"/>
  <c r="O164" i="58"/>
  <c r="N57" i="18" s="1"/>
  <c r="N164" i="58"/>
  <c r="M57" i="18" s="1"/>
  <c r="M164" i="58"/>
  <c r="L57" i="18" s="1"/>
  <c r="L164" i="58"/>
  <c r="K57" i="18" s="1"/>
  <c r="K164" i="58"/>
  <c r="J57" i="18" s="1"/>
  <c r="J164" i="58"/>
  <c r="I57" i="18" s="1"/>
  <c r="I164" i="58"/>
  <c r="H57" i="18" s="1"/>
  <c r="H164" i="58"/>
  <c r="G164" i="58"/>
  <c r="F57" i="18" s="1"/>
  <c r="AC163" i="58"/>
  <c r="AA163" i="58"/>
  <c r="Z56" i="18" s="1"/>
  <c r="Z163" i="58"/>
  <c r="Y56" i="18" s="1"/>
  <c r="Y163" i="58"/>
  <c r="X56" i="18" s="1"/>
  <c r="X163" i="58"/>
  <c r="W56" i="18" s="1"/>
  <c r="W163" i="58"/>
  <c r="V163" i="58"/>
  <c r="U56" i="18" s="1"/>
  <c r="U163" i="58"/>
  <c r="T56" i="18" s="1"/>
  <c r="T163" i="58"/>
  <c r="S56" i="18" s="1"/>
  <c r="S163" i="58"/>
  <c r="R163" i="58"/>
  <c r="Q163" i="58"/>
  <c r="P56" i="18" s="1"/>
  <c r="P163" i="58"/>
  <c r="O56" i="18" s="1"/>
  <c r="O163" i="58"/>
  <c r="N163" i="58"/>
  <c r="M56" i="18" s="1"/>
  <c r="M163" i="58"/>
  <c r="L56" i="18" s="1"/>
  <c r="L163" i="58"/>
  <c r="K56" i="18" s="1"/>
  <c r="K163" i="58"/>
  <c r="J56" i="18" s="1"/>
  <c r="J163" i="58"/>
  <c r="I56" i="18" s="1"/>
  <c r="I163" i="58"/>
  <c r="H56" i="18" s="1"/>
  <c r="H163" i="58"/>
  <c r="G56" i="18" s="1"/>
  <c r="G163" i="58"/>
  <c r="AA162" i="58"/>
  <c r="Z162" i="58"/>
  <c r="Y55" i="18" s="1"/>
  <c r="Y162" i="58"/>
  <c r="X55" i="18" s="1"/>
  <c r="X162" i="58"/>
  <c r="W162" i="58"/>
  <c r="V55" i="18" s="1"/>
  <c r="V162" i="58"/>
  <c r="U55" i="18" s="1"/>
  <c r="U162" i="58"/>
  <c r="T55" i="18" s="1"/>
  <c r="T162" i="58"/>
  <c r="S162" i="58"/>
  <c r="R55" i="18" s="1"/>
  <c r="R162" i="58"/>
  <c r="Q55" i="18" s="1"/>
  <c r="Q162" i="58"/>
  <c r="P55" i="18" s="1"/>
  <c r="P162" i="58"/>
  <c r="O162" i="58"/>
  <c r="N162" i="58"/>
  <c r="M55" i="18" s="1"/>
  <c r="M162" i="58"/>
  <c r="L55" i="18" s="1"/>
  <c r="L162" i="58"/>
  <c r="K162" i="58"/>
  <c r="J162" i="58"/>
  <c r="I55" i="18" s="1"/>
  <c r="I162" i="58"/>
  <c r="H55" i="18" s="1"/>
  <c r="H162" i="58"/>
  <c r="G162" i="58"/>
  <c r="F55" i="18" s="1"/>
  <c r="F162" i="58"/>
  <c r="E162" i="58"/>
  <c r="D55" i="18" s="1"/>
  <c r="AB161" i="58"/>
  <c r="AA161" i="58"/>
  <c r="Z54" i="18" s="1"/>
  <c r="Z161" i="58"/>
  <c r="Y54" i="18" s="1"/>
  <c r="Y161" i="58"/>
  <c r="X54" i="18" s="1"/>
  <c r="X161" i="58"/>
  <c r="W161" i="58"/>
  <c r="V161" i="58"/>
  <c r="U54" i="18" s="1"/>
  <c r="U161" i="58"/>
  <c r="T54" i="18" s="1"/>
  <c r="T161" i="58"/>
  <c r="S161" i="58"/>
  <c r="R161" i="58"/>
  <c r="Q54" i="18" s="1"/>
  <c r="Q161" i="58"/>
  <c r="P54" i="18" s="1"/>
  <c r="P161" i="58"/>
  <c r="O161" i="58"/>
  <c r="N54" i="18" s="1"/>
  <c r="N161" i="58"/>
  <c r="M161" i="58"/>
  <c r="L54" i="18" s="1"/>
  <c r="L161" i="58"/>
  <c r="K161" i="58"/>
  <c r="J54" i="18" s="1"/>
  <c r="J161" i="58"/>
  <c r="I54" i="18" s="1"/>
  <c r="I161" i="58"/>
  <c r="H54" i="18" s="1"/>
  <c r="H161" i="58"/>
  <c r="G161" i="58"/>
  <c r="AC161" i="58"/>
  <c r="F161" i="58"/>
  <c r="E54" i="18" s="1"/>
  <c r="E161" i="58"/>
  <c r="D54" i="18" s="1"/>
  <c r="AB159" i="58"/>
  <c r="AB157" i="58"/>
  <c r="AA157" i="58"/>
  <c r="Z50" i="18" s="1"/>
  <c r="Z157" i="58"/>
  <c r="Y157" i="58"/>
  <c r="X50" i="18" s="1"/>
  <c r="X157" i="58"/>
  <c r="W50" i="18" s="1"/>
  <c r="W157" i="58"/>
  <c r="V50" i="18" s="1"/>
  <c r="V157" i="58"/>
  <c r="U157" i="58"/>
  <c r="T50" i="18" s="1"/>
  <c r="T157" i="58"/>
  <c r="S50" i="18" s="1"/>
  <c r="S157" i="58"/>
  <c r="R50" i="18" s="1"/>
  <c r="R157" i="58"/>
  <c r="Q157" i="58"/>
  <c r="P50" i="18" s="1"/>
  <c r="P157" i="58"/>
  <c r="O50" i="18" s="1"/>
  <c r="O157" i="58"/>
  <c r="N50" i="18" s="1"/>
  <c r="N157" i="58"/>
  <c r="M157" i="58"/>
  <c r="L50" i="18" s="1"/>
  <c r="L157" i="58"/>
  <c r="K50" i="18" s="1"/>
  <c r="K157" i="58"/>
  <c r="J50" i="18" s="1"/>
  <c r="J157" i="58"/>
  <c r="I157" i="58"/>
  <c r="H50" i="18" s="1"/>
  <c r="H157" i="58"/>
  <c r="G50" i="18" s="1"/>
  <c r="G157" i="58"/>
  <c r="F157" i="58"/>
  <c r="E50" i="18" s="1"/>
  <c r="E157" i="58"/>
  <c r="D50" i="18" s="1"/>
  <c r="AB155" i="58"/>
  <c r="AB153" i="58"/>
  <c r="E153" i="58"/>
  <c r="D46" i="18" s="1"/>
  <c r="AB151" i="58"/>
  <c r="AB150" i="58"/>
  <c r="AB148" i="58"/>
  <c r="G147" i="58"/>
  <c r="F147" i="58" s="1"/>
  <c r="AB146" i="58"/>
  <c r="AA144" i="58"/>
  <c r="AA158" i="58" s="1"/>
  <c r="Z51" i="18" s="1"/>
  <c r="Z144" i="58"/>
  <c r="Z158" i="58" s="1"/>
  <c r="Y51" i="18" s="1"/>
  <c r="Y144" i="58"/>
  <c r="Y158" i="58" s="1"/>
  <c r="X51" i="18" s="1"/>
  <c r="X144" i="58"/>
  <c r="X158" i="58"/>
  <c r="W51" i="18" s="1"/>
  <c r="W144" i="58"/>
  <c r="W158" i="58" s="1"/>
  <c r="V144" i="58"/>
  <c r="V158" i="58"/>
  <c r="U144" i="58"/>
  <c r="U158" i="58" s="1"/>
  <c r="T51" i="18" s="1"/>
  <c r="T144" i="58"/>
  <c r="T158" i="58"/>
  <c r="S51" i="18" s="1"/>
  <c r="S144" i="58"/>
  <c r="S158" i="58" s="1"/>
  <c r="R51" i="18" s="1"/>
  <c r="R144" i="58"/>
  <c r="R158" i="58" s="1"/>
  <c r="Q51" i="18" s="1"/>
  <c r="Q144" i="58"/>
  <c r="Q158" i="58" s="1"/>
  <c r="P51" i="18" s="1"/>
  <c r="P144" i="58"/>
  <c r="P158" i="58"/>
  <c r="O51" i="18" s="1"/>
  <c r="O144" i="58"/>
  <c r="O158" i="58" s="1"/>
  <c r="N144" i="58"/>
  <c r="N158" i="58"/>
  <c r="M51" i="18" s="1"/>
  <c r="M144" i="58"/>
  <c r="M158" i="58" s="1"/>
  <c r="L51" i="18" s="1"/>
  <c r="L144" i="58"/>
  <c r="L158" i="58"/>
  <c r="K51" i="18" s="1"/>
  <c r="K144" i="58"/>
  <c r="K158" i="58" s="1"/>
  <c r="J51" i="18" s="1"/>
  <c r="J144" i="58"/>
  <c r="J158" i="58" s="1"/>
  <c r="I51" i="18" s="1"/>
  <c r="I144" i="58"/>
  <c r="I158" i="58" s="1"/>
  <c r="H51" i="18" s="1"/>
  <c r="H144" i="58"/>
  <c r="H158" i="58" s="1"/>
  <c r="G51" i="18" s="1"/>
  <c r="G144" i="58"/>
  <c r="F144" i="58"/>
  <c r="F158" i="58"/>
  <c r="E144" i="58"/>
  <c r="E158" i="58" s="1"/>
  <c r="D51" i="18" s="1"/>
  <c r="AC143" i="58"/>
  <c r="AB143" i="58"/>
  <c r="G142" i="58"/>
  <c r="H142" i="58" s="1"/>
  <c r="AB141" i="58"/>
  <c r="AA139" i="58"/>
  <c r="Z139" i="58"/>
  <c r="Y139" i="58"/>
  <c r="X139" i="58"/>
  <c r="W139" i="58"/>
  <c r="V139" i="58"/>
  <c r="U139" i="58"/>
  <c r="T139" i="58"/>
  <c r="S139" i="58"/>
  <c r="R139" i="58"/>
  <c r="Q139" i="58"/>
  <c r="P139" i="58"/>
  <c r="O139" i="58"/>
  <c r="N139" i="58"/>
  <c r="M139" i="58"/>
  <c r="L139" i="58"/>
  <c r="K139" i="58"/>
  <c r="J139" i="58"/>
  <c r="I139" i="58"/>
  <c r="H139" i="58"/>
  <c r="G139" i="58"/>
  <c r="F139" i="58"/>
  <c r="AB139" i="58"/>
  <c r="E139" i="58"/>
  <c r="E138" i="58"/>
  <c r="AB138" i="58"/>
  <c r="AA137" i="58"/>
  <c r="Z137" i="58"/>
  <c r="Y137" i="58"/>
  <c r="X137" i="58"/>
  <c r="W137" i="58"/>
  <c r="V137" i="58"/>
  <c r="U137" i="58"/>
  <c r="T137" i="58"/>
  <c r="S137" i="58"/>
  <c r="R137" i="58"/>
  <c r="Q137" i="58"/>
  <c r="P137" i="58"/>
  <c r="O137" i="58"/>
  <c r="N137" i="58"/>
  <c r="M137" i="58"/>
  <c r="L137" i="58"/>
  <c r="K137" i="58"/>
  <c r="J137" i="58"/>
  <c r="I137" i="58"/>
  <c r="H137" i="58"/>
  <c r="G137" i="58"/>
  <c r="F137" i="58"/>
  <c r="E137" i="58"/>
  <c r="AB137" i="58" s="1"/>
  <c r="AC136" i="58"/>
  <c r="AB136" i="58"/>
  <c r="AA135" i="58"/>
  <c r="AA166" i="58"/>
  <c r="Z59" i="18" s="1"/>
  <c r="Z135" i="58"/>
  <c r="Z166" i="58"/>
  <c r="Y59" i="18" s="1"/>
  <c r="Y135" i="58"/>
  <c r="Y166" i="58"/>
  <c r="X59" i="18" s="1"/>
  <c r="X135" i="58"/>
  <c r="X166" i="58"/>
  <c r="W59" i="18" s="1"/>
  <c r="W135" i="58"/>
  <c r="W166" i="58"/>
  <c r="V59" i="18" s="1"/>
  <c r="V135" i="58"/>
  <c r="V166" i="58"/>
  <c r="U59" i="18" s="1"/>
  <c r="U135" i="58"/>
  <c r="U166" i="58"/>
  <c r="T59" i="18" s="1"/>
  <c r="T135" i="58"/>
  <c r="T166" i="58"/>
  <c r="S59" i="18" s="1"/>
  <c r="S135" i="58"/>
  <c r="S166" i="58"/>
  <c r="R59" i="18" s="1"/>
  <c r="R135" i="58"/>
  <c r="R166" i="58"/>
  <c r="Q59" i="18" s="1"/>
  <c r="Q135" i="58"/>
  <c r="Q166" i="58"/>
  <c r="P59" i="18" s="1"/>
  <c r="P135" i="58"/>
  <c r="P166" i="58"/>
  <c r="O59" i="18" s="1"/>
  <c r="O135" i="58"/>
  <c r="O166" i="58"/>
  <c r="N59" i="18" s="1"/>
  <c r="N135" i="58"/>
  <c r="N166" i="58"/>
  <c r="M59" i="18" s="1"/>
  <c r="M135" i="58"/>
  <c r="M166" i="58"/>
  <c r="L59" i="18" s="1"/>
  <c r="L135" i="58"/>
  <c r="L166" i="58"/>
  <c r="K59" i="18" s="1"/>
  <c r="K135" i="58"/>
  <c r="K166" i="58"/>
  <c r="J59" i="18" s="1"/>
  <c r="J135" i="58"/>
  <c r="J166" i="58"/>
  <c r="I59" i="18" s="1"/>
  <c r="I135" i="58"/>
  <c r="I166" i="58"/>
  <c r="H59" i="18" s="1"/>
  <c r="H135" i="58"/>
  <c r="H166" i="58"/>
  <c r="G59" i="18" s="1"/>
  <c r="G135" i="58"/>
  <c r="G166" i="58"/>
  <c r="F59" i="18" s="1"/>
  <c r="F135" i="58"/>
  <c r="F166" i="58"/>
  <c r="E59" i="18" s="1"/>
  <c r="E135" i="58"/>
  <c r="E166" i="58"/>
  <c r="D59" i="18" s="1"/>
  <c r="AB134" i="58"/>
  <c r="AC131" i="58"/>
  <c r="AB131" i="58"/>
  <c r="AC130" i="58"/>
  <c r="AB130" i="58"/>
  <c r="AC129" i="58"/>
  <c r="AB129" i="58"/>
  <c r="AA128" i="58"/>
  <c r="Z128" i="58"/>
  <c r="Y128" i="58"/>
  <c r="X128" i="58"/>
  <c r="W128" i="58"/>
  <c r="V128" i="58"/>
  <c r="U128" i="58"/>
  <c r="T128" i="58"/>
  <c r="S128" i="58"/>
  <c r="R128" i="58"/>
  <c r="Q128" i="58"/>
  <c r="P128" i="58"/>
  <c r="O128" i="58"/>
  <c r="N128" i="58"/>
  <c r="M128" i="58"/>
  <c r="L128" i="58"/>
  <c r="K128" i="58"/>
  <c r="J128" i="58"/>
  <c r="I128" i="58"/>
  <c r="H128" i="58"/>
  <c r="G128" i="58"/>
  <c r="F128" i="58"/>
  <c r="E128" i="58"/>
  <c r="AC127" i="58"/>
  <c r="AB127" i="58"/>
  <c r="AA126" i="58"/>
  <c r="AA124" i="58" s="1"/>
  <c r="Z126" i="58"/>
  <c r="Y126" i="58"/>
  <c r="X126" i="58"/>
  <c r="W126" i="58"/>
  <c r="V126" i="58"/>
  <c r="U126" i="58"/>
  <c r="U124" i="58"/>
  <c r="T126" i="58"/>
  <c r="S126" i="58"/>
  <c r="S124" i="58"/>
  <c r="R126" i="58"/>
  <c r="R124" i="58" s="1"/>
  <c r="Q126" i="58"/>
  <c r="P126" i="58"/>
  <c r="O126" i="58"/>
  <c r="O124" i="58"/>
  <c r="N126" i="58"/>
  <c r="M126" i="58"/>
  <c r="L126" i="58"/>
  <c r="K126" i="58"/>
  <c r="J126" i="58"/>
  <c r="I126" i="58"/>
  <c r="H126" i="58"/>
  <c r="G126" i="58"/>
  <c r="AC126" i="58"/>
  <c r="F126" i="58"/>
  <c r="E126" i="58"/>
  <c r="AB126" i="58" s="1"/>
  <c r="AA125" i="58"/>
  <c r="Z125" i="58"/>
  <c r="Y125" i="58"/>
  <c r="Y124" i="58" s="1"/>
  <c r="X125" i="58"/>
  <c r="X124" i="58"/>
  <c r="W125" i="58"/>
  <c r="V125" i="58"/>
  <c r="V124" i="58" s="1"/>
  <c r="U125" i="58"/>
  <c r="T125" i="58"/>
  <c r="S125" i="58"/>
  <c r="R125" i="58"/>
  <c r="Q125" i="58"/>
  <c r="P125" i="58"/>
  <c r="O125" i="58"/>
  <c r="N125" i="58"/>
  <c r="M125" i="58"/>
  <c r="M124" i="58" s="1"/>
  <c r="L125" i="58"/>
  <c r="L124" i="58" s="1"/>
  <c r="K125" i="58"/>
  <c r="K124" i="58" s="1"/>
  <c r="J125" i="58"/>
  <c r="I125" i="58"/>
  <c r="H125" i="58"/>
  <c r="G125" i="58"/>
  <c r="AC125" i="58" s="1"/>
  <c r="F125" i="58"/>
  <c r="F124" i="58" s="1"/>
  <c r="E125" i="58"/>
  <c r="AB125" i="58" s="1"/>
  <c r="P124" i="58"/>
  <c r="N124" i="58"/>
  <c r="J124" i="58"/>
  <c r="H124" i="58"/>
  <c r="AC122" i="58"/>
  <c r="AB122" i="58"/>
  <c r="AC121" i="58"/>
  <c r="AB121" i="58"/>
  <c r="AC120" i="58"/>
  <c r="AB120" i="58"/>
  <c r="AC119" i="58"/>
  <c r="AB119" i="58"/>
  <c r="AC118" i="58"/>
  <c r="AB118" i="58"/>
  <c r="AC117" i="58"/>
  <c r="AB117" i="58"/>
  <c r="AC116" i="58"/>
  <c r="AB116" i="58"/>
  <c r="AC115" i="58"/>
  <c r="AB115" i="58"/>
  <c r="AA114" i="58"/>
  <c r="Z114" i="58"/>
  <c r="Y114" i="58"/>
  <c r="X114" i="58"/>
  <c r="W114" i="58"/>
  <c r="V114" i="58"/>
  <c r="U114" i="58"/>
  <c r="T114" i="58"/>
  <c r="S114" i="58"/>
  <c r="R114" i="58"/>
  <c r="Q114" i="58"/>
  <c r="P114" i="58"/>
  <c r="O114" i="58"/>
  <c r="N114" i="58"/>
  <c r="M114" i="58"/>
  <c r="L114" i="58"/>
  <c r="K114" i="58"/>
  <c r="J114" i="58"/>
  <c r="I114" i="58"/>
  <c r="H114" i="58"/>
  <c r="G114" i="58"/>
  <c r="F114" i="58"/>
  <c r="E114" i="58"/>
  <c r="AB114" i="58" s="1"/>
  <c r="AC113" i="58"/>
  <c r="AB113" i="58"/>
  <c r="AA112" i="58"/>
  <c r="AA111" i="58" s="1"/>
  <c r="AA133" i="58" s="1"/>
  <c r="Z112" i="58"/>
  <c r="Z111" i="58"/>
  <c r="Y112" i="58"/>
  <c r="X112" i="58"/>
  <c r="X111" i="58" s="1"/>
  <c r="X133" i="58" s="1"/>
  <c r="W112" i="58"/>
  <c r="V112" i="58"/>
  <c r="V111" i="58" s="1"/>
  <c r="V133" i="58" s="1"/>
  <c r="U112" i="58"/>
  <c r="T112" i="58"/>
  <c r="T111" i="58"/>
  <c r="S112" i="58"/>
  <c r="R112" i="58"/>
  <c r="R111" i="58"/>
  <c r="R133" i="58" s="1"/>
  <c r="Q112" i="58"/>
  <c r="P112" i="58"/>
  <c r="P111" i="58" s="1"/>
  <c r="P133" i="58" s="1"/>
  <c r="O112" i="58"/>
  <c r="O111" i="58" s="1"/>
  <c r="N112" i="58"/>
  <c r="N111" i="58"/>
  <c r="N133" i="58" s="1"/>
  <c r="M112" i="58"/>
  <c r="L112" i="58"/>
  <c r="L111" i="58"/>
  <c r="L133" i="58" s="1"/>
  <c r="K112" i="58"/>
  <c r="J112" i="58"/>
  <c r="J111" i="58"/>
  <c r="J133" i="58" s="1"/>
  <c r="I112" i="58"/>
  <c r="H112" i="58"/>
  <c r="H111" i="58" s="1"/>
  <c r="H133" i="58" s="1"/>
  <c r="G112" i="58"/>
  <c r="G111" i="58" s="1"/>
  <c r="AC112" i="58"/>
  <c r="F112" i="58"/>
  <c r="F111" i="58" s="1"/>
  <c r="F133" i="58" s="1"/>
  <c r="F134" i="58" s="1"/>
  <c r="E112" i="58"/>
  <c r="Y111" i="58"/>
  <c r="W111" i="58"/>
  <c r="U111" i="58"/>
  <c r="S111" i="58"/>
  <c r="Q111" i="58"/>
  <c r="M111" i="58"/>
  <c r="K111" i="58"/>
  <c r="I111" i="58"/>
  <c r="G109" i="58"/>
  <c r="AB108" i="58"/>
  <c r="AA106" i="58"/>
  <c r="AA160" i="58"/>
  <c r="Z53" i="18" s="1"/>
  <c r="Z106" i="58"/>
  <c r="Z160" i="58" s="1"/>
  <c r="Y53" i="18" s="1"/>
  <c r="Y106" i="58"/>
  <c r="Y160" i="58"/>
  <c r="X53" i="18" s="1"/>
  <c r="X106" i="58"/>
  <c r="X160" i="58" s="1"/>
  <c r="W53" i="18" s="1"/>
  <c r="W106" i="58"/>
  <c r="W160" i="58"/>
  <c r="V53" i="18" s="1"/>
  <c r="V106" i="58"/>
  <c r="V160" i="58" s="1"/>
  <c r="U53" i="18" s="1"/>
  <c r="U106" i="58"/>
  <c r="U160" i="58"/>
  <c r="T53" i="18" s="1"/>
  <c r="T106" i="58"/>
  <c r="T160" i="58" s="1"/>
  <c r="S53" i="18" s="1"/>
  <c r="S106" i="58"/>
  <c r="S160" i="58"/>
  <c r="R106" i="58"/>
  <c r="R160" i="58" s="1"/>
  <c r="Q53" i="18" s="1"/>
  <c r="Q106" i="58"/>
  <c r="Q160" i="58"/>
  <c r="P53" i="18" s="1"/>
  <c r="P106" i="58"/>
  <c r="P160" i="58" s="1"/>
  <c r="O53" i="18" s="1"/>
  <c r="O106" i="58"/>
  <c r="O160" i="58"/>
  <c r="N53" i="18" s="1"/>
  <c r="N106" i="58"/>
  <c r="N160" i="58" s="1"/>
  <c r="M53" i="18" s="1"/>
  <c r="M106" i="58"/>
  <c r="M160" i="58"/>
  <c r="L53" i="18" s="1"/>
  <c r="L106" i="58"/>
  <c r="L160" i="58" s="1"/>
  <c r="K53" i="18" s="1"/>
  <c r="K106" i="58"/>
  <c r="K160" i="58"/>
  <c r="J53" i="18" s="1"/>
  <c r="J106" i="58"/>
  <c r="J160" i="58" s="1"/>
  <c r="I53" i="18" s="1"/>
  <c r="I106" i="58"/>
  <c r="I160" i="58"/>
  <c r="H53" i="18" s="1"/>
  <c r="H106" i="58"/>
  <c r="H160" i="58" s="1"/>
  <c r="G53" i="18" s="1"/>
  <c r="G106" i="58"/>
  <c r="G160" i="58"/>
  <c r="F53" i="18" s="1"/>
  <c r="F106" i="58"/>
  <c r="F160" i="58" s="1"/>
  <c r="E53" i="18" s="1"/>
  <c r="E106" i="58"/>
  <c r="E160" i="58"/>
  <c r="D53" i="18" s="1"/>
  <c r="AA104" i="58"/>
  <c r="AA154" i="58" s="1"/>
  <c r="Z47" i="18" s="1"/>
  <c r="Z104" i="58"/>
  <c r="Z154" i="58"/>
  <c r="Y47" i="18" s="1"/>
  <c r="Y104" i="58"/>
  <c r="Y154" i="58" s="1"/>
  <c r="X47" i="18" s="1"/>
  <c r="X104" i="58"/>
  <c r="X154" i="58"/>
  <c r="W47" i="18" s="1"/>
  <c r="W104" i="58"/>
  <c r="W154" i="58" s="1"/>
  <c r="V47" i="18" s="1"/>
  <c r="V104" i="58"/>
  <c r="V154" i="58"/>
  <c r="U47" i="18" s="1"/>
  <c r="U104" i="58"/>
  <c r="U154" i="58" s="1"/>
  <c r="T47" i="18" s="1"/>
  <c r="T104" i="58"/>
  <c r="T154" i="58"/>
  <c r="S47" i="18" s="1"/>
  <c r="S104" i="58"/>
  <c r="S154" i="58" s="1"/>
  <c r="R47" i="18" s="1"/>
  <c r="R104" i="58"/>
  <c r="R154" i="58"/>
  <c r="Q47" i="18" s="1"/>
  <c r="Q104" i="58"/>
  <c r="Q154" i="58" s="1"/>
  <c r="P47" i="18" s="1"/>
  <c r="P104" i="58"/>
  <c r="P154" i="58"/>
  <c r="O104" i="58"/>
  <c r="O154" i="58" s="1"/>
  <c r="N47" i="18" s="1"/>
  <c r="N104" i="58"/>
  <c r="N154" i="58"/>
  <c r="M47" i="18" s="1"/>
  <c r="M104" i="58"/>
  <c r="M154" i="58" s="1"/>
  <c r="L47" i="18" s="1"/>
  <c r="L104" i="58"/>
  <c r="L154" i="58"/>
  <c r="K47" i="18" s="1"/>
  <c r="K104" i="58"/>
  <c r="K154" i="58" s="1"/>
  <c r="J47" i="18" s="1"/>
  <c r="J104" i="58"/>
  <c r="J154" i="58"/>
  <c r="I47" i="18" s="1"/>
  <c r="I104" i="58"/>
  <c r="I154" i="58" s="1"/>
  <c r="H47" i="18" s="1"/>
  <c r="H104" i="58"/>
  <c r="H154" i="58"/>
  <c r="G47" i="18" s="1"/>
  <c r="G104" i="58"/>
  <c r="G154" i="58" s="1"/>
  <c r="F47" i="18" s="1"/>
  <c r="F104" i="58"/>
  <c r="F154" i="58"/>
  <c r="E104" i="58"/>
  <c r="E154" i="58" s="1"/>
  <c r="D47" i="18" s="1"/>
  <c r="AB103" i="58"/>
  <c r="G103" i="58"/>
  <c r="F103" i="58"/>
  <c r="F153" i="58"/>
  <c r="E46" i="18" s="1"/>
  <c r="AB101" i="58"/>
  <c r="AA101" i="58"/>
  <c r="Z101" i="58"/>
  <c r="Y101" i="58"/>
  <c r="X101" i="58"/>
  <c r="X94" i="58" s="1"/>
  <c r="X155" i="58" s="1"/>
  <c r="W48" i="18" s="1"/>
  <c r="W101" i="58"/>
  <c r="V101" i="58"/>
  <c r="U101" i="58"/>
  <c r="T101" i="58"/>
  <c r="T94" i="58" s="1"/>
  <c r="S101" i="58"/>
  <c r="R101" i="58"/>
  <c r="Q101" i="58"/>
  <c r="P101" i="58"/>
  <c r="P94" i="58" s="1"/>
  <c r="P155" i="58" s="1"/>
  <c r="O48" i="18" s="1"/>
  <c r="O101" i="58"/>
  <c r="N101" i="58"/>
  <c r="M101" i="58"/>
  <c r="L101" i="58"/>
  <c r="L94" i="58" s="1"/>
  <c r="L105" i="58" s="1"/>
  <c r="K101" i="58"/>
  <c r="J101" i="58"/>
  <c r="I101" i="58"/>
  <c r="H101" i="58"/>
  <c r="H94" i="58" s="1"/>
  <c r="H155" i="58" s="1"/>
  <c r="G48" i="18" s="1"/>
  <c r="G101" i="58"/>
  <c r="AC101" i="58"/>
  <c r="C101" i="58"/>
  <c r="AC100" i="58"/>
  <c r="AB100" i="58"/>
  <c r="C100" i="58"/>
  <c r="AC99" i="58"/>
  <c r="AB99" i="58"/>
  <c r="C99" i="58"/>
  <c r="AA98" i="58"/>
  <c r="AA94" i="58"/>
  <c r="Z98" i="58"/>
  <c r="Y98" i="58"/>
  <c r="Y94" i="58"/>
  <c r="X98" i="58"/>
  <c r="W98" i="58"/>
  <c r="W94" i="58"/>
  <c r="V98" i="58"/>
  <c r="U98" i="58"/>
  <c r="U94" i="58"/>
  <c r="T98" i="58"/>
  <c r="S98" i="58"/>
  <c r="S94" i="58"/>
  <c r="R98" i="58"/>
  <c r="Q98" i="58"/>
  <c r="Q94" i="58"/>
  <c r="P98" i="58"/>
  <c r="O98" i="58"/>
  <c r="O94" i="58"/>
  <c r="N98" i="58"/>
  <c r="M98" i="58"/>
  <c r="M94" i="58"/>
  <c r="L98" i="58"/>
  <c r="K98" i="58"/>
  <c r="K94" i="58"/>
  <c r="J98" i="58"/>
  <c r="I98" i="58"/>
  <c r="I94" i="58"/>
  <c r="H98" i="58"/>
  <c r="G98" i="58"/>
  <c r="AC98" i="58"/>
  <c r="F98" i="58"/>
  <c r="E98" i="58"/>
  <c r="AB98" i="58"/>
  <c r="C98" i="58"/>
  <c r="AC97" i="58"/>
  <c r="AB97" i="58"/>
  <c r="C97" i="58"/>
  <c r="AC96" i="58"/>
  <c r="AB96" i="58"/>
  <c r="C96" i="58"/>
  <c r="AA95" i="58"/>
  <c r="AA156" i="58"/>
  <c r="Z95" i="58"/>
  <c r="Z156" i="58" s="1"/>
  <c r="Y49" i="18" s="1"/>
  <c r="Y95" i="58"/>
  <c r="Y156" i="58"/>
  <c r="X49" i="18" s="1"/>
  <c r="X95" i="58"/>
  <c r="X156" i="58" s="1"/>
  <c r="W49" i="18" s="1"/>
  <c r="W95" i="58"/>
  <c r="W156" i="58"/>
  <c r="V49" i="18" s="1"/>
  <c r="V95" i="58"/>
  <c r="V156" i="58" s="1"/>
  <c r="U49" i="18" s="1"/>
  <c r="U95" i="58"/>
  <c r="U156" i="58"/>
  <c r="T49" i="18" s="1"/>
  <c r="T95" i="58"/>
  <c r="T156" i="58" s="1"/>
  <c r="S49" i="18" s="1"/>
  <c r="S95" i="58"/>
  <c r="S156" i="58"/>
  <c r="R49" i="18" s="1"/>
  <c r="R95" i="58"/>
  <c r="R156" i="58" s="1"/>
  <c r="Q49" i="18" s="1"/>
  <c r="Q95" i="58"/>
  <c r="Q156" i="58"/>
  <c r="P49" i="18" s="1"/>
  <c r="P95" i="58"/>
  <c r="P156" i="58" s="1"/>
  <c r="O49" i="18" s="1"/>
  <c r="O95" i="58"/>
  <c r="O156" i="58"/>
  <c r="N49" i="18" s="1"/>
  <c r="N95" i="58"/>
  <c r="N156" i="58" s="1"/>
  <c r="M49" i="18" s="1"/>
  <c r="M95" i="58"/>
  <c r="M156" i="58"/>
  <c r="L49" i="18" s="1"/>
  <c r="L95" i="58"/>
  <c r="L156" i="58" s="1"/>
  <c r="K49" i="18" s="1"/>
  <c r="K95" i="58"/>
  <c r="K156" i="58"/>
  <c r="J49" i="18" s="1"/>
  <c r="J95" i="58"/>
  <c r="J156" i="58" s="1"/>
  <c r="I95" i="58"/>
  <c r="I156" i="58"/>
  <c r="H49" i="18" s="1"/>
  <c r="H95" i="58"/>
  <c r="H156" i="58" s="1"/>
  <c r="G49" i="18" s="1"/>
  <c r="G95" i="58"/>
  <c r="G156" i="58"/>
  <c r="F49" i="18" s="1"/>
  <c r="F95" i="58"/>
  <c r="F156" i="58" s="1"/>
  <c r="E49" i="18" s="1"/>
  <c r="E95" i="58"/>
  <c r="E156" i="58"/>
  <c r="D49" i="18" s="1"/>
  <c r="Z94" i="58"/>
  <c r="Z155" i="58" s="1"/>
  <c r="Y48" i="18" s="1"/>
  <c r="V94" i="58"/>
  <c r="V155" i="58" s="1"/>
  <c r="U48" i="18" s="1"/>
  <c r="T155" i="58"/>
  <c r="S48" i="18" s="1"/>
  <c r="R94" i="58"/>
  <c r="R155" i="58" s="1"/>
  <c r="Q48" i="18" s="1"/>
  <c r="N94" i="58"/>
  <c r="N155" i="58" s="1"/>
  <c r="M48" i="18" s="1"/>
  <c r="L155" i="58"/>
  <c r="K48" i="18" s="1"/>
  <c r="J94" i="58"/>
  <c r="J155" i="58" s="1"/>
  <c r="I48" i="18" s="1"/>
  <c r="F94" i="58"/>
  <c r="F155" i="58" s="1"/>
  <c r="G92" i="58"/>
  <c r="H92" i="58" s="1"/>
  <c r="AB91" i="58"/>
  <c r="AA89" i="58"/>
  <c r="Z89" i="58"/>
  <c r="Y89" i="58"/>
  <c r="X89" i="58"/>
  <c r="W89" i="58"/>
  <c r="V89" i="58"/>
  <c r="U89" i="58"/>
  <c r="T89" i="58"/>
  <c r="S89" i="58"/>
  <c r="R89" i="58"/>
  <c r="Q89" i="58"/>
  <c r="P89" i="58"/>
  <c r="O89" i="58"/>
  <c r="N89" i="58"/>
  <c r="M89" i="58"/>
  <c r="L89" i="58"/>
  <c r="K89" i="58"/>
  <c r="J89" i="58"/>
  <c r="I89" i="58"/>
  <c r="H89" i="58"/>
  <c r="G89" i="58"/>
  <c r="F89" i="58"/>
  <c r="E89" i="58"/>
  <c r="AB89" i="58"/>
  <c r="AA88" i="58"/>
  <c r="Z88" i="58"/>
  <c r="Y88" i="58"/>
  <c r="X88" i="58"/>
  <c r="W88" i="58"/>
  <c r="V88" i="58"/>
  <c r="U88" i="58"/>
  <c r="T88" i="58"/>
  <c r="S88" i="58"/>
  <c r="R88" i="58"/>
  <c r="Q88" i="58"/>
  <c r="P88" i="58"/>
  <c r="O88" i="58"/>
  <c r="N88" i="58"/>
  <c r="M88" i="58"/>
  <c r="L88" i="58"/>
  <c r="K88" i="58"/>
  <c r="J88" i="58"/>
  <c r="I88" i="58"/>
  <c r="H88" i="58"/>
  <c r="G88" i="58"/>
  <c r="AC88" i="58"/>
  <c r="F88" i="58"/>
  <c r="E88" i="58"/>
  <c r="AB88" i="58" s="1"/>
  <c r="AC87" i="58"/>
  <c r="AB87" i="58"/>
  <c r="AC86" i="58"/>
  <c r="AB86" i="58"/>
  <c r="AA77" i="58"/>
  <c r="Z77" i="58"/>
  <c r="Y77" i="58"/>
  <c r="X77" i="58"/>
  <c r="W77" i="58"/>
  <c r="V77" i="58"/>
  <c r="U77" i="58"/>
  <c r="T77" i="58"/>
  <c r="S77" i="58"/>
  <c r="R77" i="58"/>
  <c r="Q77" i="58"/>
  <c r="P77" i="58"/>
  <c r="O77" i="58"/>
  <c r="N77" i="58"/>
  <c r="M77" i="58"/>
  <c r="L77" i="58"/>
  <c r="K77" i="58"/>
  <c r="J77" i="58"/>
  <c r="I77" i="58"/>
  <c r="H77" i="58"/>
  <c r="G77" i="58"/>
  <c r="AC77" i="58"/>
  <c r="F77" i="58"/>
  <c r="E77" i="58"/>
  <c r="AB77" i="58" s="1"/>
  <c r="AC73" i="58"/>
  <c r="AB73" i="58"/>
  <c r="AC72" i="58"/>
  <c r="AB72" i="58"/>
  <c r="AC71" i="58"/>
  <c r="AB71" i="58"/>
  <c r="AC70" i="58"/>
  <c r="AB70" i="58"/>
  <c r="AC68" i="58"/>
  <c r="AB68" i="58"/>
  <c r="AC65" i="58"/>
  <c r="AB65" i="58"/>
  <c r="G61" i="58"/>
  <c r="G60" i="58" s="1"/>
  <c r="AB60" i="58"/>
  <c r="AA58" i="58"/>
  <c r="Z58" i="58"/>
  <c r="Y58" i="58"/>
  <c r="X58" i="58"/>
  <c r="W58" i="58"/>
  <c r="V58" i="58"/>
  <c r="U58" i="58"/>
  <c r="T58" i="58"/>
  <c r="S58" i="58"/>
  <c r="R58" i="58"/>
  <c r="Q58" i="58"/>
  <c r="P58" i="58"/>
  <c r="O58" i="58"/>
  <c r="N58" i="58"/>
  <c r="M58" i="58"/>
  <c r="L58" i="58"/>
  <c r="K58" i="58"/>
  <c r="J58" i="58"/>
  <c r="I58" i="58"/>
  <c r="H58" i="58"/>
  <c r="G58" i="58"/>
  <c r="F58" i="58"/>
  <c r="E58" i="58"/>
  <c r="AB58" i="58"/>
  <c r="AB57" i="58"/>
  <c r="AA57" i="58"/>
  <c r="Z57" i="58"/>
  <c r="Z105" i="58" s="1"/>
  <c r="Z159" i="58" s="1"/>
  <c r="Y52" i="18" s="1"/>
  <c r="Y57" i="58"/>
  <c r="X57" i="58"/>
  <c r="X105" i="58"/>
  <c r="X159" i="58" s="1"/>
  <c r="W52" i="18" s="1"/>
  <c r="W57" i="58"/>
  <c r="V57" i="58"/>
  <c r="U57" i="58"/>
  <c r="T57" i="58"/>
  <c r="T105" i="58"/>
  <c r="T159" i="58" s="1"/>
  <c r="S52" i="18" s="1"/>
  <c r="S57" i="58"/>
  <c r="R57" i="58"/>
  <c r="R105" i="58" s="1"/>
  <c r="R159" i="58" s="1"/>
  <c r="Q52" i="18" s="1"/>
  <c r="Q57" i="58"/>
  <c r="P57" i="58"/>
  <c r="P105" i="58"/>
  <c r="P159" i="58" s="1"/>
  <c r="O52" i="18" s="1"/>
  <c r="O57" i="58"/>
  <c r="N57" i="58"/>
  <c r="M57" i="58"/>
  <c r="L57" i="58"/>
  <c r="L159" i="58"/>
  <c r="K52" i="18" s="1"/>
  <c r="K57" i="58"/>
  <c r="J57" i="58"/>
  <c r="J105" i="58" s="1"/>
  <c r="J159" i="58"/>
  <c r="I52" i="18" s="1"/>
  <c r="I57" i="58"/>
  <c r="H57" i="58"/>
  <c r="H105" i="58"/>
  <c r="H159" i="58" s="1"/>
  <c r="G52" i="18" s="1"/>
  <c r="G57" i="58"/>
  <c r="F57" i="58"/>
  <c r="F105" i="58" s="1"/>
  <c r="F159" i="58" s="1"/>
  <c r="E52" i="18" s="1"/>
  <c r="E57" i="58"/>
  <c r="AC54" i="58"/>
  <c r="AB54" i="58"/>
  <c r="AC53" i="58"/>
  <c r="AB53" i="58"/>
  <c r="G51" i="58"/>
  <c r="AB50" i="58"/>
  <c r="AC48" i="58"/>
  <c r="AB48" i="58"/>
  <c r="AC47" i="58"/>
  <c r="AB47" i="58"/>
  <c r="AC46" i="58"/>
  <c r="AB46" i="58"/>
  <c r="AC45" i="58"/>
  <c r="AB45" i="58"/>
  <c r="AA44" i="58"/>
  <c r="AA42" i="58" s="1"/>
  <c r="AA150" i="58" s="1"/>
  <c r="Z43" i="18" s="1"/>
  <c r="Z44" i="58"/>
  <c r="Z42" i="58" s="1"/>
  <c r="Z55" i="58" s="1"/>
  <c r="Y44" i="58"/>
  <c r="Y42" i="58"/>
  <c r="X44" i="58"/>
  <c r="W44" i="58"/>
  <c r="W42" i="58"/>
  <c r="V44" i="58"/>
  <c r="V42" i="58" s="1"/>
  <c r="U44" i="58"/>
  <c r="U42" i="58"/>
  <c r="T44" i="58"/>
  <c r="S44" i="58"/>
  <c r="S42" i="58" s="1"/>
  <c r="S76" i="58" s="1"/>
  <c r="S79" i="58" s="1"/>
  <c r="R44" i="58"/>
  <c r="R42" i="58" s="1"/>
  <c r="Q44" i="58"/>
  <c r="Q42" i="58"/>
  <c r="P44" i="58"/>
  <c r="O44" i="58"/>
  <c r="O42" i="58"/>
  <c r="O150" i="58" s="1"/>
  <c r="N43" i="18" s="1"/>
  <c r="N44" i="58"/>
  <c r="N42" i="58" s="1"/>
  <c r="M44" i="58"/>
  <c r="M42" i="58"/>
  <c r="L44" i="58"/>
  <c r="L42" i="58" s="1"/>
  <c r="K44" i="58"/>
  <c r="K42" i="58" s="1"/>
  <c r="J44" i="58"/>
  <c r="J42" i="58" s="1"/>
  <c r="I44" i="58"/>
  <c r="I42" i="58"/>
  <c r="H44" i="58"/>
  <c r="G44" i="58"/>
  <c r="F44" i="58"/>
  <c r="F42" i="58" s="1"/>
  <c r="E44" i="58"/>
  <c r="AB44" i="58"/>
  <c r="AC43" i="58"/>
  <c r="AB43" i="58"/>
  <c r="Z150" i="58"/>
  <c r="X42" i="58"/>
  <c r="T42" i="58"/>
  <c r="R150" i="58"/>
  <c r="Q43" i="18" s="1"/>
  <c r="P42" i="58"/>
  <c r="P150" i="58"/>
  <c r="O43" i="18" s="1"/>
  <c r="H42" i="58"/>
  <c r="F150" i="58"/>
  <c r="E43" i="18" s="1"/>
  <c r="AC38" i="58"/>
  <c r="AB38" i="58"/>
  <c r="AC37" i="58"/>
  <c r="AB37" i="58"/>
  <c r="AC36" i="58"/>
  <c r="AB36" i="58"/>
  <c r="AA35" i="58"/>
  <c r="Z35" i="58"/>
  <c r="Y35" i="58"/>
  <c r="X35" i="58"/>
  <c r="X24" i="58" s="1"/>
  <c r="Y25" i="58" s="1"/>
  <c r="W35" i="58"/>
  <c r="V35" i="58"/>
  <c r="U35" i="58"/>
  <c r="U24" i="58" s="1"/>
  <c r="U39" i="58" s="1"/>
  <c r="T35" i="58"/>
  <c r="S35" i="58"/>
  <c r="R35" i="58"/>
  <c r="Q35" i="58"/>
  <c r="P35" i="58"/>
  <c r="P24" i="58" s="1"/>
  <c r="O35" i="58"/>
  <c r="N35" i="58"/>
  <c r="M35" i="58"/>
  <c r="M24" i="58" s="1"/>
  <c r="M39" i="58" s="1"/>
  <c r="L35" i="58"/>
  <c r="L24" i="58" s="1"/>
  <c r="M25" i="58" s="1"/>
  <c r="K35" i="58"/>
  <c r="J35" i="58"/>
  <c r="I35" i="58"/>
  <c r="H35" i="58"/>
  <c r="H24" i="58" s="1"/>
  <c r="G35" i="58"/>
  <c r="AC35" i="58"/>
  <c r="F35" i="58"/>
  <c r="F24" i="58" s="1"/>
  <c r="G25" i="58" s="1"/>
  <c r="E35" i="58"/>
  <c r="AC34" i="58"/>
  <c r="AB34" i="58"/>
  <c r="AC33" i="58"/>
  <c r="AB33" i="58"/>
  <c r="AA32" i="58"/>
  <c r="Z32" i="58"/>
  <c r="Z24" i="58" s="1"/>
  <c r="AA25" i="58" s="1"/>
  <c r="Y32" i="58"/>
  <c r="X32" i="58"/>
  <c r="W32" i="58"/>
  <c r="V32" i="58"/>
  <c r="V24" i="58" s="1"/>
  <c r="U32" i="58"/>
  <c r="T32" i="58"/>
  <c r="S32" i="58"/>
  <c r="R32" i="58"/>
  <c r="R24" i="58" s="1"/>
  <c r="S25" i="58" s="1"/>
  <c r="Q32" i="58"/>
  <c r="P32" i="58"/>
  <c r="O32" i="58"/>
  <c r="N32" i="58"/>
  <c r="N24" i="58" s="1"/>
  <c r="O25" i="58" s="1"/>
  <c r="M32" i="58"/>
  <c r="L32" i="58"/>
  <c r="K32" i="58"/>
  <c r="J32" i="58"/>
  <c r="J24" i="58" s="1"/>
  <c r="K25" i="58" s="1"/>
  <c r="I32" i="58"/>
  <c r="H32" i="58"/>
  <c r="G32" i="58"/>
  <c r="AC32" i="58"/>
  <c r="F32" i="58"/>
  <c r="E32" i="58"/>
  <c r="AB32" i="58" s="1"/>
  <c r="AC31" i="58"/>
  <c r="AB31" i="58"/>
  <c r="AC30" i="58"/>
  <c r="AB30" i="58"/>
  <c r="AC29" i="58"/>
  <c r="AB29" i="58"/>
  <c r="AC28" i="58"/>
  <c r="AB28" i="58"/>
  <c r="E27" i="58"/>
  <c r="AA26" i="58"/>
  <c r="AA24" i="58" s="1"/>
  <c r="AA39" i="58" s="1"/>
  <c r="Z26" i="58"/>
  <c r="AA27" i="58"/>
  <c r="Y26" i="58"/>
  <c r="Z27" i="58"/>
  <c r="X26" i="58"/>
  <c r="Y27" i="58"/>
  <c r="W26" i="58"/>
  <c r="X27" i="58"/>
  <c r="V26" i="58"/>
  <c r="W27" i="58"/>
  <c r="U26" i="58"/>
  <c r="V27" i="58"/>
  <c r="T26" i="58"/>
  <c r="U27" i="58"/>
  <c r="S26" i="58"/>
  <c r="S24" i="58" s="1"/>
  <c r="T27" i="58"/>
  <c r="R26" i="58"/>
  <c r="S27" i="58"/>
  <c r="Q26" i="58"/>
  <c r="R27" i="58"/>
  <c r="P26" i="58"/>
  <c r="Q27" i="58"/>
  <c r="O26" i="58"/>
  <c r="P27" i="58"/>
  <c r="N26" i="58"/>
  <c r="O27" i="58"/>
  <c r="M26" i="58"/>
  <c r="N27" i="58"/>
  <c r="L26" i="58"/>
  <c r="M27" i="58"/>
  <c r="K26" i="58"/>
  <c r="K24" i="58" s="1"/>
  <c r="L27" i="58"/>
  <c r="J26" i="58"/>
  <c r="K27" i="58"/>
  <c r="I26" i="58"/>
  <c r="J27" i="58"/>
  <c r="H26" i="58"/>
  <c r="I27" i="58"/>
  <c r="G26" i="58"/>
  <c r="H27" i="58"/>
  <c r="F26" i="58"/>
  <c r="G27" i="58"/>
  <c r="E26" i="58"/>
  <c r="F27" i="58" s="1"/>
  <c r="AB26" i="58"/>
  <c r="E25" i="58"/>
  <c r="Y24" i="58"/>
  <c r="Z25" i="58" s="1"/>
  <c r="W24" i="58"/>
  <c r="V25" i="58"/>
  <c r="T24" i="58"/>
  <c r="Q24" i="58"/>
  <c r="R25" i="58" s="1"/>
  <c r="O24" i="58"/>
  <c r="P25" i="58"/>
  <c r="N25" i="58"/>
  <c r="I24" i="58"/>
  <c r="G24" i="58"/>
  <c r="AC22" i="58"/>
  <c r="AB22" i="58"/>
  <c r="AC21" i="58"/>
  <c r="AB21" i="58"/>
  <c r="AC20" i="58"/>
  <c r="AB20" i="58"/>
  <c r="AC19" i="58"/>
  <c r="AB19" i="58"/>
  <c r="AC18" i="58"/>
  <c r="AB18" i="58"/>
  <c r="AC17" i="58"/>
  <c r="AB17" i="58"/>
  <c r="AC16" i="58"/>
  <c r="AB16" i="58"/>
  <c r="AA15" i="58"/>
  <c r="Z15" i="58"/>
  <c r="Y15" i="58"/>
  <c r="X15" i="58"/>
  <c r="W15" i="58"/>
  <c r="V15" i="58"/>
  <c r="U15" i="58"/>
  <c r="T15" i="58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F15" i="58"/>
  <c r="E15" i="58"/>
  <c r="AB15" i="58" s="1"/>
  <c r="AB14" i="58"/>
  <c r="AB13" i="58"/>
  <c r="E12" i="58"/>
  <c r="AA11" i="58"/>
  <c r="Z11" i="58"/>
  <c r="Z76" i="58"/>
  <c r="Z79" i="58"/>
  <c r="Y11" i="58"/>
  <c r="X11" i="58"/>
  <c r="W11" i="58"/>
  <c r="V11" i="58"/>
  <c r="V40" i="58" s="1"/>
  <c r="U11" i="58"/>
  <c r="T11" i="58"/>
  <c r="U12" i="58" s="1"/>
  <c r="S11" i="58"/>
  <c r="R11" i="58"/>
  <c r="R76" i="58"/>
  <c r="R79" i="58"/>
  <c r="R80" i="58" s="1"/>
  <c r="Q11" i="58"/>
  <c r="P11" i="58"/>
  <c r="P76" i="58"/>
  <c r="P79" i="58"/>
  <c r="O11" i="58"/>
  <c r="N11" i="58"/>
  <c r="N40" i="58" s="1"/>
  <c r="M11" i="58"/>
  <c r="L11" i="58"/>
  <c r="M12" i="58" s="1"/>
  <c r="K11" i="58"/>
  <c r="J11" i="58"/>
  <c r="I11" i="58"/>
  <c r="H11" i="58"/>
  <c r="G11" i="58"/>
  <c r="F11" i="58"/>
  <c r="F76" i="58"/>
  <c r="F79" i="58"/>
  <c r="E11" i="58"/>
  <c r="G9" i="58"/>
  <c r="AB8" i="58"/>
  <c r="AA42" i="48"/>
  <c r="P59" i="48"/>
  <c r="G59" i="48"/>
  <c r="C59" i="48"/>
  <c r="C58" i="48"/>
  <c r="N57" i="48"/>
  <c r="J57" i="48"/>
  <c r="I57" i="48"/>
  <c r="E57" i="48"/>
  <c r="D57" i="48"/>
  <c r="C57" i="48"/>
  <c r="P56" i="48"/>
  <c r="O56" i="48"/>
  <c r="K56" i="48"/>
  <c r="I56" i="48"/>
  <c r="E56" i="48"/>
  <c r="D56" i="48"/>
  <c r="C56" i="48"/>
  <c r="O55" i="48"/>
  <c r="N55" i="48"/>
  <c r="H55" i="48"/>
  <c r="D55" i="48"/>
  <c r="C55" i="48"/>
  <c r="I54" i="48"/>
  <c r="G54" i="48"/>
  <c r="C54" i="48"/>
  <c r="M53" i="48"/>
  <c r="L53" i="48"/>
  <c r="C53" i="48"/>
  <c r="C52" i="48"/>
  <c r="K51" i="48"/>
  <c r="C51" i="48"/>
  <c r="Q50" i="48"/>
  <c r="J50" i="48"/>
  <c r="F50" i="48"/>
  <c r="C50" i="48"/>
  <c r="N49" i="48"/>
  <c r="C49" i="48"/>
  <c r="O48" i="48"/>
  <c r="K48" i="48"/>
  <c r="C48" i="48"/>
  <c r="J47" i="48"/>
  <c r="H47" i="48"/>
  <c r="C47" i="48"/>
  <c r="C46" i="48"/>
  <c r="C45" i="48"/>
  <c r="C44" i="48"/>
  <c r="J43" i="48"/>
  <c r="C43" i="48"/>
  <c r="G41" i="48"/>
  <c r="C41" i="48"/>
  <c r="C40" i="48"/>
  <c r="F38" i="48"/>
  <c r="E138" i="36"/>
  <c r="F103" i="36"/>
  <c r="H103" i="36"/>
  <c r="I103" i="36" s="1"/>
  <c r="G103" i="36"/>
  <c r="E57" i="36"/>
  <c r="E58" i="36"/>
  <c r="Z42" i="36"/>
  <c r="Y42" i="36"/>
  <c r="V42" i="36"/>
  <c r="U42" i="36"/>
  <c r="U55" i="36" s="1"/>
  <c r="R42" i="36"/>
  <c r="P42" i="36"/>
  <c r="P55" i="36" s="1"/>
  <c r="P148" i="36" s="1"/>
  <c r="O40" i="48" s="1"/>
  <c r="N42" i="36"/>
  <c r="J42" i="36"/>
  <c r="I42" i="36"/>
  <c r="I55" i="36" s="1"/>
  <c r="F42" i="36"/>
  <c r="E42" i="36"/>
  <c r="E55" i="36" s="1"/>
  <c r="E56" i="36" s="1"/>
  <c r="AA44" i="36"/>
  <c r="AA42" i="36" s="1"/>
  <c r="AA55" i="36" s="1"/>
  <c r="Z44" i="36"/>
  <c r="Y44" i="36"/>
  <c r="X44" i="36"/>
  <c r="X42" i="36" s="1"/>
  <c r="W44" i="36"/>
  <c r="W42" i="36" s="1"/>
  <c r="V44" i="36"/>
  <c r="U44" i="36"/>
  <c r="T44" i="36"/>
  <c r="T42" i="36" s="1"/>
  <c r="S44" i="36"/>
  <c r="S42" i="36" s="1"/>
  <c r="S55" i="36" s="1"/>
  <c r="R44" i="36"/>
  <c r="Q44" i="36"/>
  <c r="Q42" i="36" s="1"/>
  <c r="Q55" i="36" s="1"/>
  <c r="Q56" i="36" s="1"/>
  <c r="Q149" i="36" s="1"/>
  <c r="P44" i="36"/>
  <c r="O44" i="36"/>
  <c r="O42" i="36" s="1"/>
  <c r="N44" i="36"/>
  <c r="M44" i="36"/>
  <c r="M42" i="36" s="1"/>
  <c r="L44" i="36"/>
  <c r="L42" i="36" s="1"/>
  <c r="K44" i="36"/>
  <c r="K42" i="36" s="1"/>
  <c r="J44" i="36"/>
  <c r="I44" i="36"/>
  <c r="H44" i="36"/>
  <c r="H42" i="36" s="1"/>
  <c r="H76" i="36" s="1"/>
  <c r="G44" i="36"/>
  <c r="G42" i="36" s="1"/>
  <c r="F44" i="36"/>
  <c r="E44" i="36"/>
  <c r="AA11" i="36"/>
  <c r="Z11" i="36"/>
  <c r="Y11" i="36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J40" i="36" s="1"/>
  <c r="I11" i="36"/>
  <c r="H11" i="36"/>
  <c r="G11" i="36"/>
  <c r="F11" i="36"/>
  <c r="E11" i="36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22" i="35" s="1"/>
  <c r="F22" i="35"/>
  <c r="E22" i="35"/>
  <c r="AB14" i="36"/>
  <c r="AA38" i="57"/>
  <c r="AA37" i="57"/>
  <c r="AA36" i="57"/>
  <c r="AA35" i="57"/>
  <c r="AA38" i="56"/>
  <c r="AA37" i="56"/>
  <c r="AA36" i="56"/>
  <c r="AA35" i="56"/>
  <c r="AA38" i="55"/>
  <c r="AA37" i="55"/>
  <c r="AA36" i="55"/>
  <c r="AA35" i="55"/>
  <c r="AA38" i="54"/>
  <c r="AA37" i="54"/>
  <c r="AA36" i="54"/>
  <c r="AA35" i="54"/>
  <c r="AA38" i="53"/>
  <c r="AA37" i="53"/>
  <c r="AA36" i="53"/>
  <c r="AA35" i="53"/>
  <c r="AA38" i="52"/>
  <c r="AA37" i="52"/>
  <c r="AA36" i="52"/>
  <c r="AA35" i="52"/>
  <c r="AA38" i="51"/>
  <c r="AA37" i="51"/>
  <c r="AA36" i="51"/>
  <c r="AA35" i="51"/>
  <c r="AA38" i="50"/>
  <c r="AA37" i="50"/>
  <c r="AA36" i="50"/>
  <c r="AA35" i="50"/>
  <c r="AA38" i="49"/>
  <c r="AA37" i="49"/>
  <c r="AA36" i="49"/>
  <c r="AA35" i="49"/>
  <c r="F39" i="2"/>
  <c r="G8" i="58"/>
  <c r="AC117" i="38"/>
  <c r="E116" i="38"/>
  <c r="AB116" i="38"/>
  <c r="AC26" i="38"/>
  <c r="AC24" i="38"/>
  <c r="AC11" i="38"/>
  <c r="F12" i="38"/>
  <c r="AB12" i="38" s="1"/>
  <c r="I150" i="58"/>
  <c r="I55" i="58"/>
  <c r="I56" i="58" s="1"/>
  <c r="I149" i="58" s="1"/>
  <c r="H41" i="18" s="1"/>
  <c r="M150" i="58"/>
  <c r="L43" i="18" s="1"/>
  <c r="M55" i="58"/>
  <c r="O55" i="58"/>
  <c r="O148" i="58" s="1"/>
  <c r="N40" i="18" s="1"/>
  <c r="U150" i="58"/>
  <c r="T43" i="18" s="1"/>
  <c r="U55" i="58"/>
  <c r="Y55" i="58"/>
  <c r="Y56" i="58" s="1"/>
  <c r="Y149" i="58" s="1"/>
  <c r="X41" i="18" s="1"/>
  <c r="AA55" i="58"/>
  <c r="H61" i="58"/>
  <c r="H60" i="58" s="1"/>
  <c r="F61" i="58"/>
  <c r="F165" i="58"/>
  <c r="E58" i="18" s="1"/>
  <c r="F138" i="58"/>
  <c r="I76" i="58"/>
  <c r="I79" i="58" s="1"/>
  <c r="M76" i="58"/>
  <c r="M79" i="58" s="1"/>
  <c r="M82" i="58" s="1"/>
  <c r="O76" i="58"/>
  <c r="O79" i="58"/>
  <c r="U76" i="58"/>
  <c r="U79" i="58" s="1"/>
  <c r="AA76" i="58"/>
  <c r="AA79" i="58"/>
  <c r="F12" i="58"/>
  <c r="H12" i="58"/>
  <c r="J12" i="58"/>
  <c r="L12" i="58"/>
  <c r="N12" i="58"/>
  <c r="P12" i="58"/>
  <c r="R12" i="58"/>
  <c r="T12" i="58"/>
  <c r="V12" i="58"/>
  <c r="X12" i="58"/>
  <c r="Z12" i="58"/>
  <c r="AC26" i="58"/>
  <c r="F39" i="58"/>
  <c r="F40" i="58"/>
  <c r="L39" i="58"/>
  <c r="X39" i="58"/>
  <c r="I40" i="58"/>
  <c r="K40" i="58"/>
  <c r="M40" i="58"/>
  <c r="O40" i="58"/>
  <c r="Q40" i="58"/>
  <c r="S40" i="58"/>
  <c r="U40" i="58"/>
  <c r="W40" i="58"/>
  <c r="Y40" i="58"/>
  <c r="AA40" i="58"/>
  <c r="F55" i="58"/>
  <c r="R55" i="58"/>
  <c r="F51" i="58"/>
  <c r="E51" i="58" s="1"/>
  <c r="E50" i="58" s="1"/>
  <c r="AB11" i="58"/>
  <c r="G12" i="58"/>
  <c r="I12" i="58"/>
  <c r="K12" i="58"/>
  <c r="O12" i="58"/>
  <c r="Q12" i="58"/>
  <c r="S12" i="58"/>
  <c r="W12" i="58"/>
  <c r="Y12" i="58"/>
  <c r="AA12" i="58"/>
  <c r="O39" i="58"/>
  <c r="Q39" i="58"/>
  <c r="H40" i="58"/>
  <c r="J40" i="58"/>
  <c r="L40" i="58"/>
  <c r="P40" i="58"/>
  <c r="R40" i="58"/>
  <c r="T40" i="58"/>
  <c r="X40" i="58"/>
  <c r="Z40" i="58"/>
  <c r="E42" i="58"/>
  <c r="P55" i="58"/>
  <c r="X55" i="58"/>
  <c r="X56" i="58" s="1"/>
  <c r="X149" i="58" s="1"/>
  <c r="W41" i="18" s="1"/>
  <c r="AC57" i="58"/>
  <c r="G91" i="58"/>
  <c r="E94" i="58"/>
  <c r="E105" i="58" s="1"/>
  <c r="G94" i="58"/>
  <c r="G105" i="58" s="1"/>
  <c r="G159" i="58" s="1"/>
  <c r="AB95" i="58"/>
  <c r="H103" i="58"/>
  <c r="E124" i="58"/>
  <c r="AB124" i="58"/>
  <c r="G124" i="58"/>
  <c r="AC124" i="58" s="1"/>
  <c r="AB104" i="58"/>
  <c r="AB106" i="58"/>
  <c r="G133" i="58"/>
  <c r="AC133" i="58" s="1"/>
  <c r="K133" i="58"/>
  <c r="M133" i="58"/>
  <c r="O133" i="58"/>
  <c r="S133" i="58"/>
  <c r="U133" i="58"/>
  <c r="AC111" i="58"/>
  <c r="G158" i="58"/>
  <c r="F51" i="18" s="1"/>
  <c r="AB135" i="58"/>
  <c r="AA38" i="2"/>
  <c r="AA37" i="2"/>
  <c r="AA36" i="2"/>
  <c r="AB36" i="2"/>
  <c r="AB36" i="49"/>
  <c r="AB36" i="50"/>
  <c r="AB36" i="51"/>
  <c r="AB36" i="52"/>
  <c r="AB36" i="53"/>
  <c r="AB36" i="54"/>
  <c r="AB36" i="55"/>
  <c r="AB36" i="56"/>
  <c r="AB36" i="57"/>
  <c r="W40" i="57"/>
  <c r="V40" i="57"/>
  <c r="U40" i="57"/>
  <c r="T40" i="57"/>
  <c r="S40" i="57"/>
  <c r="R40" i="57"/>
  <c r="Q40" i="57"/>
  <c r="P40" i="57"/>
  <c r="O40" i="57"/>
  <c r="N40" i="57"/>
  <c r="M40" i="57"/>
  <c r="L40" i="57"/>
  <c r="K40" i="57"/>
  <c r="J40" i="57"/>
  <c r="I40" i="57"/>
  <c r="H40" i="57"/>
  <c r="G40" i="57"/>
  <c r="F40" i="57"/>
  <c r="AB38" i="57"/>
  <c r="W40" i="56"/>
  <c r="V40" i="56"/>
  <c r="U40" i="56"/>
  <c r="T40" i="56"/>
  <c r="S40" i="56"/>
  <c r="R40" i="56"/>
  <c r="Q40" i="56"/>
  <c r="P40" i="56"/>
  <c r="O40" i="56"/>
  <c r="N40" i="56"/>
  <c r="M40" i="56"/>
  <c r="L40" i="56"/>
  <c r="K40" i="56"/>
  <c r="J40" i="56"/>
  <c r="I40" i="56"/>
  <c r="H40" i="56"/>
  <c r="G40" i="56"/>
  <c r="F40" i="56"/>
  <c r="AB38" i="56"/>
  <c r="W40" i="55"/>
  <c r="V40" i="55"/>
  <c r="U40" i="55"/>
  <c r="T40" i="55"/>
  <c r="S40" i="55"/>
  <c r="R40" i="55"/>
  <c r="Q40" i="55"/>
  <c r="P40" i="55"/>
  <c r="O40" i="55"/>
  <c r="N40" i="55"/>
  <c r="M40" i="55"/>
  <c r="L40" i="55"/>
  <c r="K40" i="55"/>
  <c r="J40" i="55"/>
  <c r="I40" i="55"/>
  <c r="H40" i="55"/>
  <c r="G40" i="55"/>
  <c r="F40" i="55"/>
  <c r="AB38" i="55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AB38" i="54"/>
  <c r="W40" i="53"/>
  <c r="V40" i="53"/>
  <c r="U40" i="53"/>
  <c r="T40" i="53"/>
  <c r="S40" i="53"/>
  <c r="R40" i="53"/>
  <c r="Q40" i="53"/>
  <c r="P40" i="53"/>
  <c r="O40" i="53"/>
  <c r="N40" i="53"/>
  <c r="M40" i="53"/>
  <c r="L40" i="53"/>
  <c r="K40" i="53"/>
  <c r="J40" i="53"/>
  <c r="I40" i="53"/>
  <c r="H40" i="53"/>
  <c r="G40" i="53"/>
  <c r="F40" i="53"/>
  <c r="AB38" i="53"/>
  <c r="W40" i="52"/>
  <c r="V40" i="52"/>
  <c r="U40" i="52"/>
  <c r="T40" i="52"/>
  <c r="S40" i="52"/>
  <c r="R40" i="52"/>
  <c r="Q40" i="52"/>
  <c r="P40" i="52"/>
  <c r="O40" i="52"/>
  <c r="N40" i="52"/>
  <c r="M40" i="52"/>
  <c r="L40" i="52"/>
  <c r="K40" i="52"/>
  <c r="J40" i="52"/>
  <c r="I40" i="52"/>
  <c r="H40" i="52"/>
  <c r="G40" i="52"/>
  <c r="F40" i="52"/>
  <c r="AB38" i="52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AB38" i="51"/>
  <c r="W40" i="50"/>
  <c r="V40" i="50"/>
  <c r="U40" i="50"/>
  <c r="T40" i="50"/>
  <c r="S40" i="50"/>
  <c r="R40" i="50"/>
  <c r="Q40" i="50"/>
  <c r="P40" i="50"/>
  <c r="O40" i="50"/>
  <c r="N40" i="50"/>
  <c r="M40" i="50"/>
  <c r="L40" i="50"/>
  <c r="K40" i="50"/>
  <c r="J40" i="50"/>
  <c r="I40" i="50"/>
  <c r="H40" i="50"/>
  <c r="G40" i="50"/>
  <c r="F40" i="50"/>
  <c r="AB38" i="50"/>
  <c r="W40" i="49"/>
  <c r="V40" i="49"/>
  <c r="U40" i="49"/>
  <c r="T40" i="49"/>
  <c r="S40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F40" i="49"/>
  <c r="AB38" i="49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B38" i="2"/>
  <c r="Z40" i="2"/>
  <c r="Y40" i="2"/>
  <c r="X40" i="2"/>
  <c r="Z40" i="49"/>
  <c r="Y40" i="49"/>
  <c r="X40" i="49"/>
  <c r="Z40" i="50"/>
  <c r="Y40" i="50"/>
  <c r="X40" i="50"/>
  <c r="Z40" i="51"/>
  <c r="Y40" i="51"/>
  <c r="X40" i="51"/>
  <c r="Z40" i="52"/>
  <c r="Y40" i="52"/>
  <c r="X40" i="52"/>
  <c r="Z40" i="53"/>
  <c r="Y40" i="53"/>
  <c r="X40" i="53"/>
  <c r="Z40" i="54"/>
  <c r="Y40" i="54"/>
  <c r="X40" i="54"/>
  <c r="Z40" i="55"/>
  <c r="Y40" i="55"/>
  <c r="X40" i="55"/>
  <c r="Z40" i="56"/>
  <c r="Y40" i="56"/>
  <c r="X40" i="56"/>
  <c r="Z40" i="57"/>
  <c r="Y40" i="57"/>
  <c r="X40" i="57"/>
  <c r="AA35" i="2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8" i="9"/>
  <c r="V43" i="2"/>
  <c r="W43" i="2"/>
  <c r="X43" i="2"/>
  <c r="Y43" i="2"/>
  <c r="Z43" i="2"/>
  <c r="V49" i="2"/>
  <c r="V48" i="2" s="1"/>
  <c r="W49" i="2"/>
  <c r="W48" i="2" s="1"/>
  <c r="X49" i="2"/>
  <c r="X48" i="2" s="1"/>
  <c r="Y49" i="2"/>
  <c r="Y48" i="2" s="1"/>
  <c r="Z49" i="2"/>
  <c r="Z48" i="2" s="1"/>
  <c r="AA61" i="57"/>
  <c r="Z49" i="57"/>
  <c r="Y49" i="57"/>
  <c r="X49" i="57"/>
  <c r="W49" i="57"/>
  <c r="V49" i="57"/>
  <c r="U49" i="57"/>
  <c r="T49" i="57"/>
  <c r="T48" i="57" s="1"/>
  <c r="S49" i="57"/>
  <c r="R49" i="57"/>
  <c r="R48" i="57" s="1"/>
  <c r="Q49" i="57"/>
  <c r="Q48" i="57" s="1"/>
  <c r="P49" i="57"/>
  <c r="P48" i="57" s="1"/>
  <c r="O49" i="57"/>
  <c r="O48" i="57" s="1"/>
  <c r="N49" i="57"/>
  <c r="N48" i="57" s="1"/>
  <c r="M49" i="57"/>
  <c r="L49" i="57"/>
  <c r="L48" i="57" s="1"/>
  <c r="K49" i="57"/>
  <c r="K48" i="57" s="1"/>
  <c r="J49" i="57"/>
  <c r="J48" i="57" s="1"/>
  <c r="I49" i="57"/>
  <c r="I48" i="57" s="1"/>
  <c r="H49" i="57"/>
  <c r="H48" i="57" s="1"/>
  <c r="G49" i="57"/>
  <c r="G48" i="57" s="1"/>
  <c r="F49" i="57"/>
  <c r="F48" i="57"/>
  <c r="U48" i="57"/>
  <c r="S48" i="57"/>
  <c r="M48" i="57"/>
  <c r="Z43" i="57"/>
  <c r="Y43" i="57"/>
  <c r="X43" i="57"/>
  <c r="W43" i="57"/>
  <c r="V43" i="57"/>
  <c r="U43" i="57"/>
  <c r="T43" i="57"/>
  <c r="S43" i="57"/>
  <c r="R43" i="57"/>
  <c r="Q43" i="57"/>
  <c r="P43" i="57"/>
  <c r="O43" i="57"/>
  <c r="N43" i="57"/>
  <c r="M43" i="57"/>
  <c r="L43" i="57"/>
  <c r="K43" i="57"/>
  <c r="J43" i="57"/>
  <c r="I43" i="57"/>
  <c r="H43" i="57"/>
  <c r="G43" i="57"/>
  <c r="F43" i="57"/>
  <c r="Z39" i="57"/>
  <c r="Y39" i="57"/>
  <c r="X39" i="57"/>
  <c r="W39" i="57"/>
  <c r="V39" i="57"/>
  <c r="U39" i="57"/>
  <c r="T39" i="57"/>
  <c r="S39" i="57"/>
  <c r="R39" i="57"/>
  <c r="Q39" i="57"/>
  <c r="P39" i="57"/>
  <c r="O39" i="57"/>
  <c r="N39" i="57"/>
  <c r="M39" i="57"/>
  <c r="L39" i="57"/>
  <c r="K39" i="57"/>
  <c r="J39" i="57"/>
  <c r="I39" i="57"/>
  <c r="H39" i="57"/>
  <c r="G39" i="57"/>
  <c r="F39" i="57"/>
  <c r="AB37" i="57"/>
  <c r="AB35" i="57"/>
  <c r="F34" i="57"/>
  <c r="G34" i="57" s="1"/>
  <c r="L2" i="57"/>
  <c r="AA61" i="56"/>
  <c r="Z49" i="56"/>
  <c r="Y49" i="56"/>
  <c r="X49" i="56"/>
  <c r="W49" i="56"/>
  <c r="V49" i="56"/>
  <c r="U49" i="56"/>
  <c r="U48" i="56" s="1"/>
  <c r="T49" i="56"/>
  <c r="T48" i="56"/>
  <c r="S49" i="56"/>
  <c r="S48" i="56" s="1"/>
  <c r="R49" i="56"/>
  <c r="R48" i="56" s="1"/>
  <c r="Q49" i="56"/>
  <c r="P49" i="56"/>
  <c r="P48" i="56" s="1"/>
  <c r="P54" i="56" s="1"/>
  <c r="O49" i="56"/>
  <c r="O48" i="56" s="1"/>
  <c r="N49" i="56"/>
  <c r="N48" i="56" s="1"/>
  <c r="M49" i="56"/>
  <c r="L49" i="56"/>
  <c r="L48" i="56" s="1"/>
  <c r="L54" i="56" s="1"/>
  <c r="K49" i="56"/>
  <c r="K48" i="56" s="1"/>
  <c r="J49" i="56"/>
  <c r="J48" i="56" s="1"/>
  <c r="I49" i="56"/>
  <c r="H49" i="56"/>
  <c r="H48" i="56" s="1"/>
  <c r="H54" i="56" s="1"/>
  <c r="G49" i="56"/>
  <c r="G48" i="56" s="1"/>
  <c r="F49" i="56"/>
  <c r="F48" i="56" s="1"/>
  <c r="Q48" i="56"/>
  <c r="M48" i="56"/>
  <c r="I48" i="56"/>
  <c r="Z43" i="56"/>
  <c r="Y43" i="56"/>
  <c r="X43" i="56"/>
  <c r="W43" i="56"/>
  <c r="V43" i="56"/>
  <c r="U43" i="56"/>
  <c r="T43" i="56"/>
  <c r="S43" i="56"/>
  <c r="R43" i="56"/>
  <c r="Q43" i="56"/>
  <c r="P43" i="56"/>
  <c r="O43" i="56"/>
  <c r="N43" i="56"/>
  <c r="M43" i="56"/>
  <c r="L43" i="56"/>
  <c r="K43" i="56"/>
  <c r="J43" i="56"/>
  <c r="I43" i="56"/>
  <c r="H43" i="56"/>
  <c r="G43" i="56"/>
  <c r="F43" i="56"/>
  <c r="Z39" i="56"/>
  <c r="Y39" i="56"/>
  <c r="X39" i="56"/>
  <c r="W39" i="56"/>
  <c r="V39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H39" i="56"/>
  <c r="G39" i="56"/>
  <c r="F39" i="56"/>
  <c r="AB37" i="56"/>
  <c r="AB35" i="56"/>
  <c r="F34" i="56"/>
  <c r="G34" i="56" s="1"/>
  <c r="L2" i="56"/>
  <c r="AA61" i="55"/>
  <c r="Z49" i="55"/>
  <c r="Y49" i="55"/>
  <c r="X49" i="55"/>
  <c r="W49" i="55"/>
  <c r="V49" i="55"/>
  <c r="U49" i="55"/>
  <c r="T49" i="55"/>
  <c r="T48" i="55" s="1"/>
  <c r="S49" i="55"/>
  <c r="R49" i="55"/>
  <c r="R48" i="55" s="1"/>
  <c r="Q49" i="55"/>
  <c r="Q48" i="55" s="1"/>
  <c r="P49" i="55"/>
  <c r="P48" i="55" s="1"/>
  <c r="O49" i="55"/>
  <c r="O48" i="55" s="1"/>
  <c r="N49" i="55"/>
  <c r="N48" i="55" s="1"/>
  <c r="M49" i="55"/>
  <c r="M48" i="55" s="1"/>
  <c r="L49" i="55"/>
  <c r="L48" i="55" s="1"/>
  <c r="K49" i="55"/>
  <c r="K48" i="55" s="1"/>
  <c r="J49" i="55"/>
  <c r="J48" i="55" s="1"/>
  <c r="I49" i="55"/>
  <c r="H49" i="55"/>
  <c r="H48" i="55" s="1"/>
  <c r="G49" i="55"/>
  <c r="G48" i="55" s="1"/>
  <c r="F49" i="55"/>
  <c r="F48" i="55" s="1"/>
  <c r="U48" i="55"/>
  <c r="S48" i="55"/>
  <c r="I48" i="55"/>
  <c r="Z43" i="55"/>
  <c r="Y43" i="55"/>
  <c r="X43" i="55"/>
  <c r="W43" i="55"/>
  <c r="V43" i="55"/>
  <c r="U43" i="55"/>
  <c r="T43" i="55"/>
  <c r="S43" i="55"/>
  <c r="R43" i="55"/>
  <c r="Q43" i="55"/>
  <c r="P43" i="55"/>
  <c r="O43" i="55"/>
  <c r="O54" i="55" s="1"/>
  <c r="N43" i="55"/>
  <c r="M43" i="55"/>
  <c r="L43" i="55"/>
  <c r="K43" i="55"/>
  <c r="K54" i="55" s="1"/>
  <c r="J43" i="55"/>
  <c r="I43" i="55"/>
  <c r="H43" i="55"/>
  <c r="G43" i="55"/>
  <c r="G54" i="55" s="1"/>
  <c r="F43" i="55"/>
  <c r="Z39" i="55"/>
  <c r="Y39" i="55"/>
  <c r="X39" i="55"/>
  <c r="W39" i="55"/>
  <c r="V39" i="55"/>
  <c r="U39" i="55"/>
  <c r="T39" i="55"/>
  <c r="S39" i="55"/>
  <c r="R39" i="55"/>
  <c r="Q39" i="55"/>
  <c r="P39" i="55"/>
  <c r="O39" i="55"/>
  <c r="N39" i="55"/>
  <c r="M39" i="55"/>
  <c r="L39" i="55"/>
  <c r="K39" i="55"/>
  <c r="J39" i="55"/>
  <c r="I39" i="55"/>
  <c r="H39" i="55"/>
  <c r="G39" i="55"/>
  <c r="F39" i="55"/>
  <c r="AB37" i="55"/>
  <c r="AB35" i="55"/>
  <c r="F34" i="55"/>
  <c r="G34" i="55" s="1"/>
  <c r="L2" i="55"/>
  <c r="AA61" i="54"/>
  <c r="Z49" i="54"/>
  <c r="Y49" i="54"/>
  <c r="X49" i="54"/>
  <c r="W49" i="54"/>
  <c r="V49" i="54"/>
  <c r="U49" i="54"/>
  <c r="U48" i="54" s="1"/>
  <c r="T49" i="54"/>
  <c r="T48" i="54"/>
  <c r="S49" i="54"/>
  <c r="S48" i="54" s="1"/>
  <c r="R49" i="54"/>
  <c r="R48" i="54" s="1"/>
  <c r="Q49" i="54"/>
  <c r="P49" i="54"/>
  <c r="P48" i="54" s="1"/>
  <c r="O49" i="54"/>
  <c r="O48" i="54" s="1"/>
  <c r="N49" i="54"/>
  <c r="N48" i="54" s="1"/>
  <c r="M49" i="54"/>
  <c r="L49" i="54"/>
  <c r="L48" i="54" s="1"/>
  <c r="K49" i="54"/>
  <c r="K48" i="54" s="1"/>
  <c r="J49" i="54"/>
  <c r="J48" i="54" s="1"/>
  <c r="I49" i="54"/>
  <c r="I48" i="54" s="1"/>
  <c r="H49" i="54"/>
  <c r="H48" i="54" s="1"/>
  <c r="G49" i="54"/>
  <c r="G48" i="54" s="1"/>
  <c r="F49" i="54"/>
  <c r="F48" i="54" s="1"/>
  <c r="Q48" i="54"/>
  <c r="M48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AB37" i="54"/>
  <c r="AB35" i="54"/>
  <c r="F34" i="54"/>
  <c r="G34" i="54" s="1"/>
  <c r="L2" i="54"/>
  <c r="C22" i="4" s="1"/>
  <c r="AA61" i="53"/>
  <c r="Z49" i="53"/>
  <c r="Y49" i="53"/>
  <c r="X49" i="53"/>
  <c r="W49" i="53"/>
  <c r="V49" i="53"/>
  <c r="U49" i="53"/>
  <c r="T49" i="53"/>
  <c r="T48" i="53" s="1"/>
  <c r="S49" i="53"/>
  <c r="S48" i="53" s="1"/>
  <c r="R49" i="53"/>
  <c r="R48" i="53" s="1"/>
  <c r="Q49" i="53"/>
  <c r="P49" i="53"/>
  <c r="P48" i="53" s="1"/>
  <c r="O49" i="53"/>
  <c r="O48" i="53" s="1"/>
  <c r="N49" i="53"/>
  <c r="N48" i="53"/>
  <c r="M49" i="53"/>
  <c r="M48" i="53" s="1"/>
  <c r="L49" i="53"/>
  <c r="L48" i="53" s="1"/>
  <c r="K49" i="53"/>
  <c r="J49" i="53"/>
  <c r="J48" i="53" s="1"/>
  <c r="I49" i="53"/>
  <c r="I48" i="53" s="1"/>
  <c r="H49" i="53"/>
  <c r="H48" i="53" s="1"/>
  <c r="G49" i="53"/>
  <c r="F49" i="53"/>
  <c r="F48" i="53" s="1"/>
  <c r="U48" i="53"/>
  <c r="Q48" i="53"/>
  <c r="K48" i="53"/>
  <c r="G48" i="53"/>
  <c r="Z43" i="53"/>
  <c r="Y43" i="53"/>
  <c r="X43" i="53"/>
  <c r="W43" i="53"/>
  <c r="V43" i="53"/>
  <c r="U43" i="53"/>
  <c r="T43" i="53"/>
  <c r="S43" i="53"/>
  <c r="R43" i="53"/>
  <c r="Q43" i="53"/>
  <c r="P43" i="53"/>
  <c r="O43" i="53"/>
  <c r="N43" i="53"/>
  <c r="M43" i="53"/>
  <c r="L43" i="53"/>
  <c r="K43" i="53"/>
  <c r="J43" i="53"/>
  <c r="I43" i="53"/>
  <c r="H43" i="53"/>
  <c r="G43" i="53"/>
  <c r="G54" i="53" s="1"/>
  <c r="F43" i="53"/>
  <c r="Z39" i="53"/>
  <c r="Y39" i="53"/>
  <c r="X39" i="53"/>
  <c r="W39" i="53"/>
  <c r="V39" i="53"/>
  <c r="U39" i="53"/>
  <c r="T39" i="53"/>
  <c r="S39" i="53"/>
  <c r="R39" i="53"/>
  <c r="Q39" i="53"/>
  <c r="P39" i="53"/>
  <c r="O39" i="53"/>
  <c r="N39" i="53"/>
  <c r="M39" i="53"/>
  <c r="L39" i="53"/>
  <c r="K39" i="53"/>
  <c r="J39" i="53"/>
  <c r="I39" i="53"/>
  <c r="H39" i="53"/>
  <c r="G39" i="53"/>
  <c r="F39" i="53"/>
  <c r="AB37" i="53"/>
  <c r="AB35" i="53"/>
  <c r="F34" i="53"/>
  <c r="G34" i="53" s="1"/>
  <c r="H34" i="53" s="1"/>
  <c r="L2" i="53"/>
  <c r="AA61" i="52"/>
  <c r="Z49" i="52"/>
  <c r="Y49" i="52"/>
  <c r="X49" i="52"/>
  <c r="W49" i="52"/>
  <c r="V49" i="52"/>
  <c r="U49" i="52"/>
  <c r="T49" i="52"/>
  <c r="T48" i="52"/>
  <c r="S49" i="52"/>
  <c r="S48" i="52" s="1"/>
  <c r="R49" i="52"/>
  <c r="R48" i="52" s="1"/>
  <c r="Q49" i="52"/>
  <c r="P49" i="52"/>
  <c r="P48" i="52" s="1"/>
  <c r="P54" i="52" s="1"/>
  <c r="O49" i="52"/>
  <c r="O48" i="52" s="1"/>
  <c r="N49" i="52"/>
  <c r="N48" i="52" s="1"/>
  <c r="M49" i="52"/>
  <c r="L49" i="52"/>
  <c r="L48" i="52" s="1"/>
  <c r="K49" i="52"/>
  <c r="K48" i="52" s="1"/>
  <c r="J49" i="52"/>
  <c r="J48" i="52" s="1"/>
  <c r="I49" i="52"/>
  <c r="H49" i="52"/>
  <c r="H48" i="52" s="1"/>
  <c r="H54" i="52" s="1"/>
  <c r="G49" i="52"/>
  <c r="G48" i="52" s="1"/>
  <c r="F49" i="52"/>
  <c r="F48" i="52" s="1"/>
  <c r="U48" i="52"/>
  <c r="Q48" i="52"/>
  <c r="M48" i="52"/>
  <c r="I48" i="52"/>
  <c r="Z43" i="52"/>
  <c r="Y43" i="52"/>
  <c r="X43" i="52"/>
  <c r="W43" i="52"/>
  <c r="V43" i="52"/>
  <c r="U43" i="52"/>
  <c r="T43" i="52"/>
  <c r="S43" i="52"/>
  <c r="R43" i="52"/>
  <c r="Q43" i="52"/>
  <c r="P43" i="52"/>
  <c r="O43" i="52"/>
  <c r="N43" i="52"/>
  <c r="M43" i="52"/>
  <c r="L43" i="52"/>
  <c r="K43" i="52"/>
  <c r="J43" i="52"/>
  <c r="I43" i="52"/>
  <c r="H43" i="52"/>
  <c r="G43" i="52"/>
  <c r="F43" i="52"/>
  <c r="Z39" i="52"/>
  <c r="Y39" i="52"/>
  <c r="X39" i="52"/>
  <c r="W39" i="52"/>
  <c r="V39" i="52"/>
  <c r="U39" i="52"/>
  <c r="T39" i="52"/>
  <c r="S39" i="52"/>
  <c r="R39" i="52"/>
  <c r="Q39" i="52"/>
  <c r="P39" i="52"/>
  <c r="O39" i="52"/>
  <c r="N39" i="52"/>
  <c r="M39" i="52"/>
  <c r="L39" i="52"/>
  <c r="K39" i="52"/>
  <c r="J39" i="52"/>
  <c r="I39" i="52"/>
  <c r="H39" i="52"/>
  <c r="G39" i="52"/>
  <c r="F39" i="52"/>
  <c r="AB37" i="52"/>
  <c r="AB35" i="52"/>
  <c r="F34" i="52"/>
  <c r="G34" i="52" s="1"/>
  <c r="L2" i="52"/>
  <c r="AA61" i="51"/>
  <c r="Z49" i="51"/>
  <c r="Y49" i="51"/>
  <c r="X49" i="51"/>
  <c r="W49" i="51"/>
  <c r="V49" i="51"/>
  <c r="U49" i="51"/>
  <c r="T49" i="51"/>
  <c r="S49" i="51"/>
  <c r="R49" i="51"/>
  <c r="R48" i="51" s="1"/>
  <c r="Q49" i="51"/>
  <c r="Q48" i="51" s="1"/>
  <c r="P49" i="51"/>
  <c r="P48" i="51" s="1"/>
  <c r="O49" i="51"/>
  <c r="N49" i="51"/>
  <c r="N48" i="51" s="1"/>
  <c r="M49" i="51"/>
  <c r="L49" i="51"/>
  <c r="L48" i="51" s="1"/>
  <c r="K49" i="51"/>
  <c r="K48" i="51" s="1"/>
  <c r="J49" i="51"/>
  <c r="J48" i="51" s="1"/>
  <c r="I49" i="51"/>
  <c r="H49" i="51"/>
  <c r="G49" i="51"/>
  <c r="G48" i="51" s="1"/>
  <c r="F49" i="51"/>
  <c r="F48" i="51" s="1"/>
  <c r="U48" i="51"/>
  <c r="T48" i="51"/>
  <c r="S48" i="51"/>
  <c r="O48" i="51"/>
  <c r="M48" i="51"/>
  <c r="I48" i="51"/>
  <c r="H48" i="51"/>
  <c r="H54" i="51" s="1"/>
  <c r="Z43" i="51"/>
  <c r="Y43" i="51"/>
  <c r="X43" i="51"/>
  <c r="W43" i="51"/>
  <c r="V43" i="51"/>
  <c r="U43" i="51"/>
  <c r="U54" i="51" s="1"/>
  <c r="T43" i="51"/>
  <c r="T54" i="51" s="1"/>
  <c r="S43" i="51"/>
  <c r="S54" i="51"/>
  <c r="R43" i="51"/>
  <c r="R54" i="51" s="1"/>
  <c r="Q43" i="51"/>
  <c r="P43" i="51"/>
  <c r="P54" i="51"/>
  <c r="O43" i="51"/>
  <c r="O54" i="51" s="1"/>
  <c r="N43" i="51"/>
  <c r="M43" i="51"/>
  <c r="L43" i="51"/>
  <c r="L54" i="51" s="1"/>
  <c r="K43" i="51"/>
  <c r="J43" i="51"/>
  <c r="I43" i="51"/>
  <c r="I54" i="51" s="1"/>
  <c r="H43" i="51"/>
  <c r="G43" i="51"/>
  <c r="G54" i="51" s="1"/>
  <c r="F43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AB37" i="51"/>
  <c r="AB35" i="51"/>
  <c r="F34" i="51"/>
  <c r="G34" i="51" s="1"/>
  <c r="L2" i="51"/>
  <c r="AA61" i="50"/>
  <c r="Z49" i="50"/>
  <c r="Y49" i="50"/>
  <c r="X49" i="50"/>
  <c r="W49" i="50"/>
  <c r="V49" i="50"/>
  <c r="U49" i="50"/>
  <c r="U48" i="50" s="1"/>
  <c r="T49" i="50"/>
  <c r="S49" i="50"/>
  <c r="S48" i="50" s="1"/>
  <c r="S54" i="50" s="1"/>
  <c r="R49" i="50"/>
  <c r="R48" i="50" s="1"/>
  <c r="Q49" i="50"/>
  <c r="P49" i="50"/>
  <c r="P48" i="50" s="1"/>
  <c r="O49" i="50"/>
  <c r="N49" i="50"/>
  <c r="N48" i="50" s="1"/>
  <c r="M49" i="50"/>
  <c r="M48" i="50" s="1"/>
  <c r="L49" i="50"/>
  <c r="L48" i="50" s="1"/>
  <c r="K49" i="50"/>
  <c r="K48" i="50" s="1"/>
  <c r="J49" i="50"/>
  <c r="J48" i="50" s="1"/>
  <c r="I49" i="50"/>
  <c r="I48" i="50" s="1"/>
  <c r="H49" i="50"/>
  <c r="H48" i="50" s="1"/>
  <c r="G49" i="50"/>
  <c r="G48" i="50" s="1"/>
  <c r="F49" i="50"/>
  <c r="F48" i="50" s="1"/>
  <c r="T48" i="50"/>
  <c r="Q48" i="50"/>
  <c r="O48" i="50"/>
  <c r="O54" i="50" s="1"/>
  <c r="Z43" i="50"/>
  <c r="Y43" i="50"/>
  <c r="X43" i="50"/>
  <c r="W43" i="50"/>
  <c r="V43" i="50"/>
  <c r="U43" i="50"/>
  <c r="T43" i="50"/>
  <c r="S43" i="50"/>
  <c r="R43" i="50"/>
  <c r="R54" i="50" s="1"/>
  <c r="Q43" i="50"/>
  <c r="P43" i="50"/>
  <c r="O43" i="50"/>
  <c r="N43" i="50"/>
  <c r="M43" i="50"/>
  <c r="L43" i="50"/>
  <c r="K43" i="50"/>
  <c r="J43" i="50"/>
  <c r="I43" i="50"/>
  <c r="H43" i="50"/>
  <c r="G43" i="50"/>
  <c r="F43" i="50"/>
  <c r="Z39" i="50"/>
  <c r="Y39" i="50"/>
  <c r="X39" i="50"/>
  <c r="W39" i="50"/>
  <c r="V39" i="50"/>
  <c r="U39" i="50"/>
  <c r="T39" i="50"/>
  <c r="S39" i="50"/>
  <c r="R39" i="50"/>
  <c r="Q39" i="50"/>
  <c r="P39" i="50"/>
  <c r="O39" i="50"/>
  <c r="N39" i="50"/>
  <c r="M39" i="50"/>
  <c r="L39" i="50"/>
  <c r="K39" i="50"/>
  <c r="J39" i="50"/>
  <c r="I39" i="50"/>
  <c r="H39" i="50"/>
  <c r="G39" i="50"/>
  <c r="F39" i="50"/>
  <c r="AB37" i="50"/>
  <c r="AB35" i="50"/>
  <c r="F34" i="50"/>
  <c r="F33" i="50" s="1"/>
  <c r="L2" i="50"/>
  <c r="AA61" i="49"/>
  <c r="Z49" i="49"/>
  <c r="Y49" i="49"/>
  <c r="X49" i="49"/>
  <c r="W49" i="49"/>
  <c r="V49" i="49"/>
  <c r="U49" i="49"/>
  <c r="T49" i="49"/>
  <c r="T48" i="49" s="1"/>
  <c r="S49" i="49"/>
  <c r="R49" i="49"/>
  <c r="R48" i="49" s="1"/>
  <c r="Q49" i="49"/>
  <c r="P49" i="49"/>
  <c r="P48" i="49" s="1"/>
  <c r="O49" i="49"/>
  <c r="N49" i="49"/>
  <c r="N48" i="49" s="1"/>
  <c r="M49" i="49"/>
  <c r="M48" i="49" s="1"/>
  <c r="L49" i="49"/>
  <c r="L48" i="49" s="1"/>
  <c r="K49" i="49"/>
  <c r="K48" i="49" s="1"/>
  <c r="J49" i="49"/>
  <c r="J48" i="49" s="1"/>
  <c r="I49" i="49"/>
  <c r="I48" i="49" s="1"/>
  <c r="H49" i="49"/>
  <c r="H48" i="49" s="1"/>
  <c r="G49" i="49"/>
  <c r="G48" i="49" s="1"/>
  <c r="F49" i="49"/>
  <c r="F48" i="49"/>
  <c r="U48" i="49"/>
  <c r="S48" i="49"/>
  <c r="Q48" i="49"/>
  <c r="O48" i="49"/>
  <c r="Z43" i="49"/>
  <c r="Y43" i="49"/>
  <c r="X43" i="49"/>
  <c r="W43" i="49"/>
  <c r="V43" i="49"/>
  <c r="U43" i="49"/>
  <c r="U54" i="49" s="1"/>
  <c r="T43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F43" i="49"/>
  <c r="F54" i="49" s="1"/>
  <c r="Z39" i="49"/>
  <c r="Y39" i="49"/>
  <c r="X39" i="49"/>
  <c r="W39" i="49"/>
  <c r="V39" i="49"/>
  <c r="U39" i="49"/>
  <c r="T39" i="49"/>
  <c r="S39" i="49"/>
  <c r="R39" i="49"/>
  <c r="Q39" i="49"/>
  <c r="P39" i="49"/>
  <c r="O39" i="49"/>
  <c r="N39" i="49"/>
  <c r="M39" i="49"/>
  <c r="L39" i="49"/>
  <c r="K39" i="49"/>
  <c r="J39" i="49"/>
  <c r="I39" i="49"/>
  <c r="H39" i="49"/>
  <c r="G39" i="49"/>
  <c r="F39" i="49"/>
  <c r="AB37" i="49"/>
  <c r="AB35" i="49"/>
  <c r="F34" i="49"/>
  <c r="G34" i="49" s="1"/>
  <c r="L2" i="49"/>
  <c r="C17" i="4" s="1"/>
  <c r="G57" i="36"/>
  <c r="F57" i="36"/>
  <c r="AC20" i="36"/>
  <c r="AB20" i="36"/>
  <c r="AC19" i="36"/>
  <c r="AB19" i="36"/>
  <c r="AC18" i="36"/>
  <c r="AB18" i="36"/>
  <c r="AC17" i="36"/>
  <c r="AB17" i="36"/>
  <c r="AC16" i="36"/>
  <c r="AB16" i="36"/>
  <c r="AB13" i="36"/>
  <c r="AB165" i="36"/>
  <c r="AA164" i="36"/>
  <c r="Z164" i="36"/>
  <c r="Y164" i="36"/>
  <c r="Z57" i="48"/>
  <c r="X164" i="36"/>
  <c r="W164" i="36"/>
  <c r="X57" i="48" s="1"/>
  <c r="V164" i="36"/>
  <c r="U164" i="36"/>
  <c r="V57" i="48"/>
  <c r="T164" i="36"/>
  <c r="U57" i="48" s="1"/>
  <c r="S164" i="36"/>
  <c r="R164" i="36"/>
  <c r="Q57" i="48" s="1"/>
  <c r="Q164" i="36"/>
  <c r="P57" i="48" s="1"/>
  <c r="R57" i="48"/>
  <c r="P164" i="36"/>
  <c r="O57" i="48" s="1"/>
  <c r="O164" i="36"/>
  <c r="N164" i="36"/>
  <c r="M57" i="48" s="1"/>
  <c r="M164" i="36"/>
  <c r="L57" i="48" s="1"/>
  <c r="L164" i="36"/>
  <c r="K57" i="48" s="1"/>
  <c r="K164" i="36"/>
  <c r="J164" i="36"/>
  <c r="I164" i="36"/>
  <c r="H57" i="48" s="1"/>
  <c r="H164" i="36"/>
  <c r="G57" i="48" s="1"/>
  <c r="G164" i="36"/>
  <c r="F57" i="48" s="1"/>
  <c r="AA163" i="36"/>
  <c r="AB56" i="48"/>
  <c r="Z163" i="36"/>
  <c r="Y163" i="36"/>
  <c r="X163" i="36"/>
  <c r="W163" i="36"/>
  <c r="X56" i="48" s="1"/>
  <c r="V163" i="36"/>
  <c r="U163" i="36"/>
  <c r="T163" i="36"/>
  <c r="S163" i="36"/>
  <c r="T56" i="48"/>
  <c r="R163" i="36"/>
  <c r="Q56" i="48" s="1"/>
  <c r="Q163" i="36"/>
  <c r="P163" i="36"/>
  <c r="O163" i="36"/>
  <c r="N56" i="48" s="1"/>
  <c r="N163" i="36"/>
  <c r="M56" i="48" s="1"/>
  <c r="M163" i="36"/>
  <c r="L56" i="48" s="1"/>
  <c r="L163" i="36"/>
  <c r="K163" i="36"/>
  <c r="J56" i="48" s="1"/>
  <c r="J163" i="36"/>
  <c r="I163" i="36"/>
  <c r="H56" i="48" s="1"/>
  <c r="H163" i="36"/>
  <c r="G56" i="48" s="1"/>
  <c r="G163" i="36"/>
  <c r="F56" i="48" s="1"/>
  <c r="AA162" i="36"/>
  <c r="Z162" i="36"/>
  <c r="Y162" i="36"/>
  <c r="X162" i="36"/>
  <c r="W162" i="36"/>
  <c r="V162" i="36"/>
  <c r="U162" i="36"/>
  <c r="T162" i="36"/>
  <c r="S162" i="36"/>
  <c r="R162" i="36"/>
  <c r="Q55" i="48" s="1"/>
  <c r="Q162" i="36"/>
  <c r="P55" i="48" s="1"/>
  <c r="P162" i="36"/>
  <c r="O162" i="36"/>
  <c r="N162" i="36"/>
  <c r="M55" i="48" s="1"/>
  <c r="M162" i="36"/>
  <c r="L55" i="48" s="1"/>
  <c r="L162" i="36"/>
  <c r="K55" i="48" s="1"/>
  <c r="K162" i="36"/>
  <c r="J55" i="48" s="1"/>
  <c r="J162" i="36"/>
  <c r="I55" i="48" s="1"/>
  <c r="I162" i="36"/>
  <c r="H162" i="36"/>
  <c r="G55" i="48" s="1"/>
  <c r="G162" i="36"/>
  <c r="F55" i="48" s="1"/>
  <c r="F162" i="36"/>
  <c r="E55" i="48" s="1"/>
  <c r="E162" i="36"/>
  <c r="AB161" i="36"/>
  <c r="AA161" i="36"/>
  <c r="Z161" i="36"/>
  <c r="Y161" i="36"/>
  <c r="X161" i="36"/>
  <c r="W161" i="36"/>
  <c r="V161" i="36"/>
  <c r="U161" i="36"/>
  <c r="T161" i="36"/>
  <c r="S161" i="36"/>
  <c r="R161" i="36"/>
  <c r="Q54" i="48" s="1"/>
  <c r="Q161" i="36"/>
  <c r="P54" i="48" s="1"/>
  <c r="P161" i="36"/>
  <c r="O54" i="48" s="1"/>
  <c r="O161" i="36"/>
  <c r="N54" i="48" s="1"/>
  <c r="N161" i="36"/>
  <c r="M54" i="48" s="1"/>
  <c r="M161" i="36"/>
  <c r="L54" i="48" s="1"/>
  <c r="L161" i="36"/>
  <c r="K54" i="48" s="1"/>
  <c r="K161" i="36"/>
  <c r="J54" i="48" s="1"/>
  <c r="J161" i="36"/>
  <c r="I161" i="36"/>
  <c r="H54" i="48" s="1"/>
  <c r="H161" i="36"/>
  <c r="G161" i="36"/>
  <c r="F54" i="48" s="1"/>
  <c r="AC161" i="36"/>
  <c r="AD54" i="48" s="1"/>
  <c r="F161" i="36"/>
  <c r="E54" i="48" s="1"/>
  <c r="E161" i="36"/>
  <c r="D54" i="48" s="1"/>
  <c r="AB159" i="36"/>
  <c r="AB157" i="36"/>
  <c r="AC50" i="48" s="1"/>
  <c r="AA157" i="36"/>
  <c r="Z157" i="36"/>
  <c r="Y157" i="36"/>
  <c r="X157" i="36"/>
  <c r="Y50" i="48" s="1"/>
  <c r="W157" i="36"/>
  <c r="V157" i="36"/>
  <c r="U157" i="36"/>
  <c r="T157" i="36"/>
  <c r="U50" i="48" s="1"/>
  <c r="S157" i="36"/>
  <c r="R157" i="36"/>
  <c r="Q157" i="36"/>
  <c r="P50" i="48" s="1"/>
  <c r="P157" i="36"/>
  <c r="O50" i="48" s="1"/>
  <c r="O157" i="36"/>
  <c r="N50" i="48" s="1"/>
  <c r="N157" i="36"/>
  <c r="M50" i="48" s="1"/>
  <c r="M157" i="36"/>
  <c r="L50" i="48" s="1"/>
  <c r="L157" i="36"/>
  <c r="K50" i="48" s="1"/>
  <c r="K157" i="36"/>
  <c r="J157" i="36"/>
  <c r="I50" i="48" s="1"/>
  <c r="I157" i="36"/>
  <c r="H50" i="48" s="1"/>
  <c r="H157" i="36"/>
  <c r="G50" i="48" s="1"/>
  <c r="G157" i="36"/>
  <c r="AC157" i="36"/>
  <c r="AD50" i="48" s="1"/>
  <c r="F157" i="36"/>
  <c r="E50" i="48" s="1"/>
  <c r="E157" i="36"/>
  <c r="D50" i="48" s="1"/>
  <c r="AB155" i="36"/>
  <c r="AB153" i="36"/>
  <c r="H153" i="36"/>
  <c r="G46" i="48" s="1"/>
  <c r="G153" i="36"/>
  <c r="F46" i="48" s="1"/>
  <c r="F153" i="36"/>
  <c r="E46" i="48" s="1"/>
  <c r="E153" i="36"/>
  <c r="D46" i="48" s="1"/>
  <c r="AB151" i="36"/>
  <c r="AC44" i="48" s="1"/>
  <c r="AB150" i="36"/>
  <c r="AC43" i="48" s="1"/>
  <c r="AB148" i="36"/>
  <c r="AC40" i="48" s="1"/>
  <c r="AA144" i="36"/>
  <c r="AA158" i="36"/>
  <c r="AB51" i="48" s="1"/>
  <c r="Z144" i="36"/>
  <c r="Z158" i="36" s="1"/>
  <c r="AA51" i="48" s="1"/>
  <c r="Y144" i="36"/>
  <c r="Y158" i="36"/>
  <c r="Z51" i="48" s="1"/>
  <c r="X144" i="36"/>
  <c r="X158" i="36" s="1"/>
  <c r="Y51" i="48"/>
  <c r="W144" i="36"/>
  <c r="W158" i="36"/>
  <c r="X51" i="48" s="1"/>
  <c r="V144" i="36"/>
  <c r="V158" i="36"/>
  <c r="W51" i="48" s="1"/>
  <c r="U144" i="36"/>
  <c r="U158" i="36"/>
  <c r="V51" i="48"/>
  <c r="T144" i="36"/>
  <c r="T158" i="36" s="1"/>
  <c r="U51" i="48"/>
  <c r="S144" i="36"/>
  <c r="S158" i="36"/>
  <c r="T51" i="48" s="1"/>
  <c r="R144" i="36"/>
  <c r="R158" i="36"/>
  <c r="Q51" i="48" s="1"/>
  <c r="S51" i="48"/>
  <c r="Q144" i="36"/>
  <c r="Q158" i="36"/>
  <c r="P51" i="48" s="1"/>
  <c r="R51" i="48"/>
  <c r="P144" i="36"/>
  <c r="P158" i="36" s="1"/>
  <c r="O51" i="48" s="1"/>
  <c r="O144" i="36"/>
  <c r="O158" i="36" s="1"/>
  <c r="N51" i="48" s="1"/>
  <c r="N144" i="36"/>
  <c r="N158" i="36" s="1"/>
  <c r="M51" i="48" s="1"/>
  <c r="M144" i="36"/>
  <c r="M158" i="36" s="1"/>
  <c r="L51" i="48" s="1"/>
  <c r="L144" i="36"/>
  <c r="L158" i="36" s="1"/>
  <c r="K144" i="36"/>
  <c r="K158" i="36"/>
  <c r="J51" i="48" s="1"/>
  <c r="J144" i="36"/>
  <c r="J158" i="36" s="1"/>
  <c r="I51" i="48" s="1"/>
  <c r="I144" i="36"/>
  <c r="I158" i="36"/>
  <c r="H51" i="48" s="1"/>
  <c r="H144" i="36"/>
  <c r="H158" i="36" s="1"/>
  <c r="G51" i="48" s="1"/>
  <c r="G144" i="36"/>
  <c r="F144" i="36"/>
  <c r="F158" i="36"/>
  <c r="E51" i="48" s="1"/>
  <c r="E144" i="36"/>
  <c r="E158" i="36"/>
  <c r="D51" i="48" s="1"/>
  <c r="AC143" i="36"/>
  <c r="AB143" i="36"/>
  <c r="AA139" i="36"/>
  <c r="Z139" i="36"/>
  <c r="Y139" i="36"/>
  <c r="X139" i="36"/>
  <c r="W139" i="36"/>
  <c r="V139" i="36"/>
  <c r="U139" i="36"/>
  <c r="T139" i="36"/>
  <c r="S139" i="36"/>
  <c r="R139" i="36"/>
  <c r="Q139" i="36"/>
  <c r="P139" i="36"/>
  <c r="O139" i="36"/>
  <c r="N139" i="36"/>
  <c r="M139" i="36"/>
  <c r="L139" i="36"/>
  <c r="K139" i="36"/>
  <c r="J139" i="36"/>
  <c r="I139" i="36"/>
  <c r="H139" i="36"/>
  <c r="G139" i="36"/>
  <c r="F139" i="36"/>
  <c r="E139" i="36"/>
  <c r="AB138" i="36"/>
  <c r="AA137" i="36"/>
  <c r="Z137" i="36"/>
  <c r="Y137" i="36"/>
  <c r="X137" i="36"/>
  <c r="W137" i="36"/>
  <c r="V137" i="36"/>
  <c r="U137" i="36"/>
  <c r="T137" i="36"/>
  <c r="S137" i="36"/>
  <c r="R137" i="36"/>
  <c r="Q137" i="36"/>
  <c r="P137" i="36"/>
  <c r="O137" i="36"/>
  <c r="N137" i="36"/>
  <c r="M137" i="36"/>
  <c r="L137" i="36"/>
  <c r="K137" i="36"/>
  <c r="J137" i="36"/>
  <c r="I137" i="36"/>
  <c r="H137" i="36"/>
  <c r="G137" i="36"/>
  <c r="F137" i="36"/>
  <c r="E137" i="36"/>
  <c r="AB137" i="36" s="1"/>
  <c r="AC136" i="36"/>
  <c r="AB136" i="36"/>
  <c r="AA135" i="36"/>
  <c r="AA166" i="36" s="1"/>
  <c r="AB59" i="48"/>
  <c r="Z135" i="36"/>
  <c r="Z166" i="36"/>
  <c r="AA59" i="48" s="1"/>
  <c r="Y135" i="36"/>
  <c r="Y166" i="36"/>
  <c r="Z59" i="48"/>
  <c r="X135" i="36"/>
  <c r="X166" i="36"/>
  <c r="Y59" i="48"/>
  <c r="W135" i="36"/>
  <c r="W166" i="36" s="1"/>
  <c r="X59" i="48"/>
  <c r="V135" i="36"/>
  <c r="V166" i="36"/>
  <c r="W59" i="48" s="1"/>
  <c r="U135" i="36"/>
  <c r="U166" i="36"/>
  <c r="V59" i="48" s="1"/>
  <c r="T135" i="36"/>
  <c r="T166" i="36"/>
  <c r="U59" i="48"/>
  <c r="S135" i="36"/>
  <c r="S166" i="36" s="1"/>
  <c r="T59" i="48"/>
  <c r="R135" i="36"/>
  <c r="R166" i="36"/>
  <c r="Q135" i="36"/>
  <c r="Q166" i="36"/>
  <c r="R59" i="48"/>
  <c r="P135" i="36"/>
  <c r="P166" i="36"/>
  <c r="O59" i="48" s="1"/>
  <c r="O135" i="36"/>
  <c r="O166" i="36"/>
  <c r="N59" i="48" s="1"/>
  <c r="N135" i="36"/>
  <c r="N166" i="36"/>
  <c r="M59" i="48" s="1"/>
  <c r="M135" i="36"/>
  <c r="M166" i="36"/>
  <c r="L59" i="48" s="1"/>
  <c r="L135" i="36"/>
  <c r="L166" i="36"/>
  <c r="K59" i="48" s="1"/>
  <c r="K135" i="36"/>
  <c r="K166" i="36"/>
  <c r="J59" i="48" s="1"/>
  <c r="J135" i="36"/>
  <c r="J166" i="36"/>
  <c r="I59" i="48" s="1"/>
  <c r="I135" i="36"/>
  <c r="I166" i="36"/>
  <c r="H59" i="48" s="1"/>
  <c r="H135" i="36"/>
  <c r="H166" i="36"/>
  <c r="G135" i="36"/>
  <c r="G166" i="36"/>
  <c r="F59" i="48" s="1"/>
  <c r="F135" i="36"/>
  <c r="E135" i="36"/>
  <c r="E166" i="36"/>
  <c r="D59" i="48" s="1"/>
  <c r="AC131" i="36"/>
  <c r="AB131" i="36"/>
  <c r="AC130" i="36"/>
  <c r="AB130" i="36"/>
  <c r="AC129" i="36"/>
  <c r="AB129" i="36"/>
  <c r="AA128" i="36"/>
  <c r="Z128" i="36"/>
  <c r="Y128" i="36"/>
  <c r="X128" i="36"/>
  <c r="W128" i="36"/>
  <c r="V128" i="36"/>
  <c r="U128" i="36"/>
  <c r="T128" i="36"/>
  <c r="S128" i="36"/>
  <c r="R128" i="36"/>
  <c r="Q128" i="36"/>
  <c r="P128" i="36"/>
  <c r="O128" i="36"/>
  <c r="N128" i="36"/>
  <c r="M128" i="36"/>
  <c r="L128" i="36"/>
  <c r="K128" i="36"/>
  <c r="J128" i="36"/>
  <c r="I128" i="36"/>
  <c r="H128" i="36"/>
  <c r="G128" i="36"/>
  <c r="F128" i="36"/>
  <c r="E128" i="36"/>
  <c r="AC127" i="36"/>
  <c r="AB127" i="36"/>
  <c r="AC126" i="36"/>
  <c r="AA126" i="36"/>
  <c r="AA124" i="36" s="1"/>
  <c r="Z126" i="36"/>
  <c r="Y126" i="36"/>
  <c r="Y124" i="36"/>
  <c r="X126" i="36"/>
  <c r="W126" i="36"/>
  <c r="V126" i="36"/>
  <c r="U126" i="36"/>
  <c r="T126" i="36"/>
  <c r="S126" i="36"/>
  <c r="R126" i="36"/>
  <c r="Q126" i="36"/>
  <c r="P126" i="36"/>
  <c r="P124" i="36"/>
  <c r="P133" i="36" s="1"/>
  <c r="O126" i="36"/>
  <c r="N126" i="36"/>
  <c r="M126" i="36"/>
  <c r="L126" i="36"/>
  <c r="L124" i="36" s="1"/>
  <c r="K126" i="36"/>
  <c r="J126" i="36"/>
  <c r="I126" i="36"/>
  <c r="I124" i="36" s="1"/>
  <c r="H126" i="36"/>
  <c r="H124" i="36" s="1"/>
  <c r="H133" i="36" s="1"/>
  <c r="G126" i="36"/>
  <c r="F126" i="36"/>
  <c r="E126" i="36"/>
  <c r="AB126" i="36" s="1"/>
  <c r="E124" i="36"/>
  <c r="AB124" i="36" s="1"/>
  <c r="AA125" i="36"/>
  <c r="Z125" i="36"/>
  <c r="Z124" i="36" s="1"/>
  <c r="Y125" i="36"/>
  <c r="X125" i="36"/>
  <c r="W125" i="36"/>
  <c r="V125" i="36"/>
  <c r="V124" i="36" s="1"/>
  <c r="U125" i="36"/>
  <c r="T125" i="36"/>
  <c r="T124" i="36"/>
  <c r="S125" i="36"/>
  <c r="R125" i="36"/>
  <c r="R124" i="36" s="1"/>
  <c r="Q125" i="36"/>
  <c r="Q124" i="36" s="1"/>
  <c r="P125" i="36"/>
  <c r="O125" i="36"/>
  <c r="O124" i="36" s="1"/>
  <c r="N125" i="36"/>
  <c r="N124" i="36"/>
  <c r="M125" i="36"/>
  <c r="L125" i="36"/>
  <c r="L133" i="36"/>
  <c r="K125" i="36"/>
  <c r="K124" i="36"/>
  <c r="J125" i="36"/>
  <c r="J124" i="36" s="1"/>
  <c r="J133" i="36"/>
  <c r="I125" i="36"/>
  <c r="H125" i="36"/>
  <c r="G125" i="36"/>
  <c r="AC125" i="36" s="1"/>
  <c r="F125" i="36"/>
  <c r="F124" i="36" s="1"/>
  <c r="E125" i="36"/>
  <c r="AB125" i="36" s="1"/>
  <c r="U124" i="36"/>
  <c r="S124" i="36"/>
  <c r="G124" i="36"/>
  <c r="AC124" i="36" s="1"/>
  <c r="AC122" i="36"/>
  <c r="AB122" i="36"/>
  <c r="AC121" i="36"/>
  <c r="AB121" i="36"/>
  <c r="AC120" i="36"/>
  <c r="AB120" i="36"/>
  <c r="AC119" i="36"/>
  <c r="AB119" i="36"/>
  <c r="AC118" i="36"/>
  <c r="AB118" i="36"/>
  <c r="AC117" i="36"/>
  <c r="AB117" i="36"/>
  <c r="AC116" i="36"/>
  <c r="AB116" i="36"/>
  <c r="AC115" i="36"/>
  <c r="AB115" i="36"/>
  <c r="AA114" i="36"/>
  <c r="Z114" i="36"/>
  <c r="Y114" i="36"/>
  <c r="X114" i="36"/>
  <c r="W114" i="36"/>
  <c r="V114" i="36"/>
  <c r="U114" i="36"/>
  <c r="T114" i="36"/>
  <c r="S114" i="36"/>
  <c r="R114" i="36"/>
  <c r="Q114" i="36"/>
  <c r="P114" i="36"/>
  <c r="O114" i="36"/>
  <c r="N114" i="36"/>
  <c r="M114" i="36"/>
  <c r="L114" i="36"/>
  <c r="K114" i="36"/>
  <c r="J114" i="36"/>
  <c r="I114" i="36"/>
  <c r="H114" i="36"/>
  <c r="G114" i="36"/>
  <c r="F114" i="36"/>
  <c r="E114" i="36"/>
  <c r="AB114" i="36" s="1"/>
  <c r="AC113" i="36"/>
  <c r="AB113" i="36"/>
  <c r="AA112" i="36"/>
  <c r="AA111" i="36"/>
  <c r="Z112" i="36"/>
  <c r="Z111" i="36" s="1"/>
  <c r="Y112" i="36"/>
  <c r="Y111" i="36"/>
  <c r="Y133" i="36" s="1"/>
  <c r="X112" i="36"/>
  <c r="W112" i="36"/>
  <c r="W111" i="36" s="1"/>
  <c r="V112" i="36"/>
  <c r="V111" i="36"/>
  <c r="V133" i="36" s="1"/>
  <c r="U112" i="36"/>
  <c r="U111" i="36" s="1"/>
  <c r="U133" i="36" s="1"/>
  <c r="T112" i="36"/>
  <c r="T111" i="36"/>
  <c r="T133" i="36" s="1"/>
  <c r="S112" i="36"/>
  <c r="S111" i="36" s="1"/>
  <c r="R112" i="36"/>
  <c r="R111" i="36" s="1"/>
  <c r="R133" i="36"/>
  <c r="Q112" i="36"/>
  <c r="Q111" i="36" s="1"/>
  <c r="Q133" i="36" s="1"/>
  <c r="P112" i="36"/>
  <c r="P111" i="36" s="1"/>
  <c r="O112" i="36"/>
  <c r="O111" i="36"/>
  <c r="O133" i="36"/>
  <c r="N112" i="36"/>
  <c r="M112" i="36"/>
  <c r="M111" i="36"/>
  <c r="L112" i="36"/>
  <c r="L111" i="36"/>
  <c r="K112" i="36"/>
  <c r="K111" i="36"/>
  <c r="K133" i="36" s="1"/>
  <c r="J112" i="36"/>
  <c r="I112" i="36"/>
  <c r="I111" i="36"/>
  <c r="I133" i="36"/>
  <c r="H112" i="36"/>
  <c r="G112" i="36"/>
  <c r="F112" i="36"/>
  <c r="F111" i="36"/>
  <c r="E112" i="36"/>
  <c r="X111" i="36"/>
  <c r="N111" i="36"/>
  <c r="J111" i="36"/>
  <c r="H111" i="36"/>
  <c r="AA106" i="36"/>
  <c r="AA160" i="36" s="1"/>
  <c r="AB53" i="48" s="1"/>
  <c r="Z106" i="36"/>
  <c r="Z160" i="36"/>
  <c r="AA53" i="48" s="1"/>
  <c r="Y106" i="36"/>
  <c r="Y160" i="36" s="1"/>
  <c r="Z53" i="48"/>
  <c r="X106" i="36"/>
  <c r="X160" i="36" s="1"/>
  <c r="Y53" i="48" s="1"/>
  <c r="W106" i="36"/>
  <c r="W160" i="36"/>
  <c r="X53" i="48" s="1"/>
  <c r="V106" i="36"/>
  <c r="V160" i="36" s="1"/>
  <c r="W53" i="48" s="1"/>
  <c r="U106" i="36"/>
  <c r="U160" i="36"/>
  <c r="V53" i="48" s="1"/>
  <c r="T106" i="36"/>
  <c r="T160" i="36" s="1"/>
  <c r="U53" i="48" s="1"/>
  <c r="S106" i="36"/>
  <c r="S160" i="36" s="1"/>
  <c r="R106" i="36"/>
  <c r="R160" i="36"/>
  <c r="Q106" i="36"/>
  <c r="Q160" i="36"/>
  <c r="P53" i="48" s="1"/>
  <c r="R53" i="48"/>
  <c r="P106" i="36"/>
  <c r="P160" i="36" s="1"/>
  <c r="O53" i="48" s="1"/>
  <c r="O106" i="36"/>
  <c r="O160" i="36"/>
  <c r="N53" i="48" s="1"/>
  <c r="N106" i="36"/>
  <c r="N160" i="36" s="1"/>
  <c r="M106" i="36"/>
  <c r="M160" i="36"/>
  <c r="L106" i="36"/>
  <c r="L160" i="36" s="1"/>
  <c r="K53" i="48" s="1"/>
  <c r="K106" i="36"/>
  <c r="K160" i="36" s="1"/>
  <c r="J53" i="48" s="1"/>
  <c r="J106" i="36"/>
  <c r="J160" i="36" s="1"/>
  <c r="I53" i="48" s="1"/>
  <c r="I106" i="36"/>
  <c r="I160" i="36" s="1"/>
  <c r="H53" i="48" s="1"/>
  <c r="H106" i="36"/>
  <c r="H160" i="36" s="1"/>
  <c r="G53" i="48" s="1"/>
  <c r="G106" i="36"/>
  <c r="G160" i="36"/>
  <c r="F53" i="48" s="1"/>
  <c r="F106" i="36"/>
  <c r="F160" i="36" s="1"/>
  <c r="E53" i="48" s="1"/>
  <c r="E106" i="36"/>
  <c r="AA104" i="36"/>
  <c r="AA154" i="36"/>
  <c r="AB47" i="48" s="1"/>
  <c r="Z104" i="36"/>
  <c r="Z154" i="36" s="1"/>
  <c r="AA47" i="48" s="1"/>
  <c r="Y104" i="36"/>
  <c r="Y154" i="36"/>
  <c r="Z47" i="48" s="1"/>
  <c r="X104" i="36"/>
  <c r="X154" i="36" s="1"/>
  <c r="Y47" i="48"/>
  <c r="W104" i="36"/>
  <c r="W154" i="36" s="1"/>
  <c r="X47" i="48" s="1"/>
  <c r="V104" i="36"/>
  <c r="V154" i="36"/>
  <c r="W47" i="48" s="1"/>
  <c r="U104" i="36"/>
  <c r="U154" i="36"/>
  <c r="V47" i="48"/>
  <c r="T104" i="36"/>
  <c r="T154" i="36" s="1"/>
  <c r="U47" i="48" s="1"/>
  <c r="S104" i="36"/>
  <c r="S154" i="36"/>
  <c r="T47" i="48" s="1"/>
  <c r="R104" i="36"/>
  <c r="R154" i="36" s="1"/>
  <c r="Q104" i="36"/>
  <c r="Q154" i="36"/>
  <c r="P104" i="36"/>
  <c r="P154" i="36" s="1"/>
  <c r="O47" i="48" s="1"/>
  <c r="O104" i="36"/>
  <c r="O154" i="36" s="1"/>
  <c r="N47" i="48" s="1"/>
  <c r="N104" i="36"/>
  <c r="N154" i="36" s="1"/>
  <c r="M47" i="48" s="1"/>
  <c r="M104" i="36"/>
  <c r="M154" i="36"/>
  <c r="L47" i="48" s="1"/>
  <c r="L104" i="36"/>
  <c r="L154" i="36" s="1"/>
  <c r="K47" i="48" s="1"/>
  <c r="K104" i="36"/>
  <c r="K154" i="36"/>
  <c r="J104" i="36"/>
  <c r="J154" i="36" s="1"/>
  <c r="I47" i="48" s="1"/>
  <c r="I104" i="36"/>
  <c r="I154" i="36" s="1"/>
  <c r="H104" i="36"/>
  <c r="H154" i="36" s="1"/>
  <c r="G47" i="48" s="1"/>
  <c r="G104" i="36"/>
  <c r="F104" i="36"/>
  <c r="F154" i="36" s="1"/>
  <c r="E47" i="48" s="1"/>
  <c r="E104" i="36"/>
  <c r="AC103" i="36"/>
  <c r="AB103" i="36"/>
  <c r="AB101" i="36"/>
  <c r="AA101" i="36"/>
  <c r="Z101" i="36"/>
  <c r="Y101" i="36"/>
  <c r="X101" i="36"/>
  <c r="W101" i="36"/>
  <c r="V101" i="36"/>
  <c r="U101" i="36"/>
  <c r="T101" i="36"/>
  <c r="S101" i="36"/>
  <c r="R101" i="36"/>
  <c r="R94" i="36"/>
  <c r="Q101" i="36"/>
  <c r="P101" i="36"/>
  <c r="O101" i="36"/>
  <c r="N101" i="36"/>
  <c r="M101" i="36"/>
  <c r="L101" i="36"/>
  <c r="K101" i="36"/>
  <c r="J101" i="36"/>
  <c r="J94" i="36" s="1"/>
  <c r="J155" i="36" s="1"/>
  <c r="I48" i="48" s="1"/>
  <c r="I101" i="36"/>
  <c r="H101" i="36"/>
  <c r="G101" i="36"/>
  <c r="G94" i="36"/>
  <c r="G155" i="36" s="1"/>
  <c r="AC100" i="36"/>
  <c r="AB100" i="36"/>
  <c r="AC99" i="36"/>
  <c r="AB99" i="36"/>
  <c r="AA98" i="36"/>
  <c r="Z98" i="36"/>
  <c r="Z94" i="36"/>
  <c r="Y98" i="36"/>
  <c r="Y94" i="36" s="1"/>
  <c r="Y155" i="36" s="1"/>
  <c r="Z48" i="48" s="1"/>
  <c r="X98" i="36"/>
  <c r="X94" i="36"/>
  <c r="X105" i="36" s="1"/>
  <c r="X155" i="36"/>
  <c r="Y48" i="48" s="1"/>
  <c r="W98" i="36"/>
  <c r="V98" i="36"/>
  <c r="V94" i="36" s="1"/>
  <c r="V155" i="36" s="1"/>
  <c r="W48" i="48" s="1"/>
  <c r="U98" i="36"/>
  <c r="T98" i="36"/>
  <c r="T94" i="36"/>
  <c r="T155" i="36"/>
  <c r="U48" i="48" s="1"/>
  <c r="S98" i="36"/>
  <c r="R98" i="36"/>
  <c r="Q98" i="36"/>
  <c r="Q94" i="36" s="1"/>
  <c r="Q155" i="36" s="1"/>
  <c r="P98" i="36"/>
  <c r="P94" i="36"/>
  <c r="P105" i="36" s="1"/>
  <c r="P155" i="36"/>
  <c r="O98" i="36"/>
  <c r="N98" i="36"/>
  <c r="M98" i="36"/>
  <c r="M94" i="36" s="1"/>
  <c r="L98" i="36"/>
  <c r="L94" i="36"/>
  <c r="L155" i="36" s="1"/>
  <c r="K98" i="36"/>
  <c r="K94" i="36" s="1"/>
  <c r="J98" i="36"/>
  <c r="I98" i="36"/>
  <c r="I94" i="36"/>
  <c r="I155" i="36" s="1"/>
  <c r="H48" i="48" s="1"/>
  <c r="H98" i="36"/>
  <c r="H94" i="36" s="1"/>
  <c r="H155" i="36"/>
  <c r="G48" i="48" s="1"/>
  <c r="G98" i="36"/>
  <c r="AC98" i="36"/>
  <c r="F98" i="36"/>
  <c r="E98" i="36"/>
  <c r="AC97" i="36"/>
  <c r="AB97" i="36"/>
  <c r="AC96" i="36"/>
  <c r="AB96" i="36"/>
  <c r="AA95" i="36"/>
  <c r="AA156" i="36"/>
  <c r="AB49" i="48" s="1"/>
  <c r="Z95" i="36"/>
  <c r="Z156" i="36"/>
  <c r="AA49" i="48"/>
  <c r="Y95" i="36"/>
  <c r="Y156" i="36" s="1"/>
  <c r="Z49" i="48" s="1"/>
  <c r="X95" i="36"/>
  <c r="X156" i="36"/>
  <c r="Y49" i="48" s="1"/>
  <c r="W95" i="36"/>
  <c r="W156" i="36" s="1"/>
  <c r="X49" i="48" s="1"/>
  <c r="V95" i="36"/>
  <c r="V156" i="36" s="1"/>
  <c r="W49" i="48"/>
  <c r="U95" i="36"/>
  <c r="U156" i="36" s="1"/>
  <c r="V49" i="48" s="1"/>
  <c r="T95" i="36"/>
  <c r="T156" i="36"/>
  <c r="U49" i="48"/>
  <c r="S95" i="36"/>
  <c r="S156" i="36"/>
  <c r="T49" i="48"/>
  <c r="R95" i="36"/>
  <c r="R156" i="36" s="1"/>
  <c r="Q95" i="36"/>
  <c r="Q156" i="36"/>
  <c r="R49" i="48" s="1"/>
  <c r="P95" i="36"/>
  <c r="P156" i="36" s="1"/>
  <c r="O49" i="48" s="1"/>
  <c r="O95" i="36"/>
  <c r="O156" i="36" s="1"/>
  <c r="N95" i="36"/>
  <c r="N156" i="36"/>
  <c r="M49" i="48" s="1"/>
  <c r="M95" i="36"/>
  <c r="M156" i="36" s="1"/>
  <c r="L49" i="48" s="1"/>
  <c r="L95" i="36"/>
  <c r="L156" i="36"/>
  <c r="K49" i="48" s="1"/>
  <c r="K95" i="36"/>
  <c r="K156" i="36" s="1"/>
  <c r="J49" i="48" s="1"/>
  <c r="J95" i="36"/>
  <c r="J156" i="36"/>
  <c r="I49" i="48" s="1"/>
  <c r="I95" i="36"/>
  <c r="I156" i="36" s="1"/>
  <c r="H49" i="48" s="1"/>
  <c r="H95" i="36"/>
  <c r="H156" i="36" s="1"/>
  <c r="G49" i="48" s="1"/>
  <c r="G95" i="36"/>
  <c r="G156" i="36" s="1"/>
  <c r="F49" i="48" s="1"/>
  <c r="F95" i="36"/>
  <c r="F156" i="36" s="1"/>
  <c r="E49" i="48" s="1"/>
  <c r="E95" i="36"/>
  <c r="S94" i="36"/>
  <c r="S155" i="36"/>
  <c r="T48" i="48"/>
  <c r="N94" i="36"/>
  <c r="N155" i="36" s="1"/>
  <c r="M48" i="48" s="1"/>
  <c r="F94" i="36"/>
  <c r="F155" i="36"/>
  <c r="E48" i="48" s="1"/>
  <c r="AA89" i="36"/>
  <c r="Z89" i="36"/>
  <c r="Y89" i="36"/>
  <c r="X89" i="36"/>
  <c r="W89" i="36"/>
  <c r="V89" i="36"/>
  <c r="U89" i="36"/>
  <c r="T89" i="36"/>
  <c r="S89" i="36"/>
  <c r="R89" i="36"/>
  <c r="Q89" i="36"/>
  <c r="P89" i="36"/>
  <c r="O89" i="36"/>
  <c r="N89" i="36"/>
  <c r="M89" i="36"/>
  <c r="L89" i="36"/>
  <c r="K89" i="36"/>
  <c r="J89" i="36"/>
  <c r="I89" i="36"/>
  <c r="H89" i="36"/>
  <c r="G89" i="36"/>
  <c r="F89" i="36"/>
  <c r="E89" i="36"/>
  <c r="AB89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AC88" i="36" s="1"/>
  <c r="F88" i="36"/>
  <c r="E88" i="36"/>
  <c r="AB88" i="36"/>
  <c r="AC87" i="36"/>
  <c r="AB87" i="36"/>
  <c r="AC86" i="36"/>
  <c r="AB86" i="36"/>
  <c r="AA77" i="36"/>
  <c r="Z77" i="36"/>
  <c r="Y77" i="36"/>
  <c r="X77" i="36"/>
  <c r="W77" i="36"/>
  <c r="V77" i="36"/>
  <c r="U77" i="36"/>
  <c r="T77" i="36"/>
  <c r="S77" i="36"/>
  <c r="R77" i="36"/>
  <c r="Q77" i="36"/>
  <c r="P77" i="36"/>
  <c r="O77" i="36"/>
  <c r="N77" i="36"/>
  <c r="M77" i="36"/>
  <c r="L77" i="36"/>
  <c r="K77" i="36"/>
  <c r="J77" i="36"/>
  <c r="J79" i="36" s="1"/>
  <c r="I77" i="36"/>
  <c r="H77" i="36"/>
  <c r="G77" i="36"/>
  <c r="AC77" i="36"/>
  <c r="F77" i="36"/>
  <c r="E77" i="36"/>
  <c r="AB77" i="36" s="1"/>
  <c r="AC73" i="36"/>
  <c r="AB73" i="36"/>
  <c r="AC72" i="36"/>
  <c r="AB72" i="36"/>
  <c r="AC71" i="36"/>
  <c r="AB71" i="36"/>
  <c r="AC70" i="36"/>
  <c r="AB70" i="36"/>
  <c r="AC68" i="36"/>
  <c r="AB68" i="36"/>
  <c r="AC65" i="36"/>
  <c r="AB65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AB58" i="36" s="1"/>
  <c r="AA57" i="36"/>
  <c r="Z57" i="36"/>
  <c r="Y57" i="36"/>
  <c r="X57" i="36"/>
  <c r="W57" i="36"/>
  <c r="V57" i="36"/>
  <c r="U57" i="36"/>
  <c r="T57" i="36"/>
  <c r="S57" i="36"/>
  <c r="S105" i="36" s="1"/>
  <c r="S159" i="36" s="1"/>
  <c r="T52" i="48" s="1"/>
  <c r="R57" i="36"/>
  <c r="R105" i="36" s="1"/>
  <c r="R159" i="36" s="1"/>
  <c r="Q57" i="36"/>
  <c r="P57" i="36"/>
  <c r="P159" i="36"/>
  <c r="O52" i="48" s="1"/>
  <c r="O57" i="36"/>
  <c r="N57" i="36"/>
  <c r="N105" i="36" s="1"/>
  <c r="N159" i="36" s="1"/>
  <c r="M52" i="48" s="1"/>
  <c r="M57" i="36"/>
  <c r="L57" i="36"/>
  <c r="L105" i="36"/>
  <c r="L159" i="36" s="1"/>
  <c r="K52" i="48" s="1"/>
  <c r="K57" i="36"/>
  <c r="J57" i="36"/>
  <c r="J105" i="36"/>
  <c r="J159" i="36" s="1"/>
  <c r="I52" i="48" s="1"/>
  <c r="I57" i="36"/>
  <c r="H57" i="36"/>
  <c r="F105" i="36"/>
  <c r="F159" i="36" s="1"/>
  <c r="E52" i="48" s="1"/>
  <c r="AC54" i="36"/>
  <c r="AB54" i="36"/>
  <c r="AC53" i="36"/>
  <c r="AB53" i="36"/>
  <c r="AC48" i="36"/>
  <c r="AB48" i="36"/>
  <c r="AC47" i="36"/>
  <c r="AB47" i="36"/>
  <c r="AC46" i="36"/>
  <c r="AB46" i="36"/>
  <c r="AC45" i="36"/>
  <c r="AB45" i="36"/>
  <c r="Z55" i="36"/>
  <c r="X55" i="36"/>
  <c r="X148" i="36" s="1"/>
  <c r="Y40" i="48" s="1"/>
  <c r="W55" i="36"/>
  <c r="V55" i="36"/>
  <c r="T150" i="36"/>
  <c r="U43" i="48"/>
  <c r="R55" i="36"/>
  <c r="O55" i="36"/>
  <c r="L55" i="36"/>
  <c r="K55" i="36"/>
  <c r="J55" i="36"/>
  <c r="H55" i="36"/>
  <c r="F55" i="36"/>
  <c r="AB44" i="36"/>
  <c r="AC43" i="36"/>
  <c r="AB43" i="36"/>
  <c r="Y55" i="36"/>
  <c r="Y56" i="36" s="1"/>
  <c r="Y149" i="36" s="1"/>
  <c r="Z41" i="48" s="1"/>
  <c r="AC38" i="36"/>
  <c r="AB38" i="36"/>
  <c r="AC37" i="36"/>
  <c r="AB37" i="36"/>
  <c r="AC36" i="36"/>
  <c r="AB36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H24" i="36" s="1"/>
  <c r="G35" i="36"/>
  <c r="AC35" i="36"/>
  <c r="F35" i="36"/>
  <c r="E35" i="36"/>
  <c r="AC34" i="36"/>
  <c r="AB34" i="36"/>
  <c r="AC33" i="36"/>
  <c r="AB33" i="36"/>
  <c r="AA32" i="36"/>
  <c r="Z32" i="36"/>
  <c r="Y32" i="36"/>
  <c r="Y24" i="36" s="1"/>
  <c r="X32" i="36"/>
  <c r="W32" i="36"/>
  <c r="V32" i="36"/>
  <c r="U32" i="36"/>
  <c r="T32" i="36"/>
  <c r="S32" i="36"/>
  <c r="R32" i="36"/>
  <c r="Q32" i="36"/>
  <c r="Q24" i="36" s="1"/>
  <c r="P32" i="36"/>
  <c r="O32" i="36"/>
  <c r="N32" i="36"/>
  <c r="M32" i="36"/>
  <c r="M24" i="36" s="1"/>
  <c r="L32" i="36"/>
  <c r="K32" i="36"/>
  <c r="J32" i="36"/>
  <c r="I32" i="36"/>
  <c r="H32" i="36"/>
  <c r="G32" i="36"/>
  <c r="AC32" i="36"/>
  <c r="F32" i="36"/>
  <c r="F24" i="36" s="1"/>
  <c r="E32" i="36"/>
  <c r="AB32" i="36"/>
  <c r="AC31" i="36"/>
  <c r="AB31" i="36"/>
  <c r="AC30" i="36"/>
  <c r="AB30" i="36"/>
  <c r="AC29" i="36"/>
  <c r="AB29" i="36"/>
  <c r="AC28" i="36"/>
  <c r="AB28" i="36"/>
  <c r="E27" i="36"/>
  <c r="AA26" i="36"/>
  <c r="AA24" i="36"/>
  <c r="Z26" i="36"/>
  <c r="Y26" i="36"/>
  <c r="Z27" i="36" s="1"/>
  <c r="X26" i="36"/>
  <c r="W26" i="36"/>
  <c r="W24" i="36" s="1"/>
  <c r="V26" i="36"/>
  <c r="W27" i="36" s="1"/>
  <c r="U26" i="36"/>
  <c r="U24" i="36"/>
  <c r="U39" i="36" s="1"/>
  <c r="T26" i="36"/>
  <c r="U27" i="36" s="1"/>
  <c r="S26" i="36"/>
  <c r="T27" i="36"/>
  <c r="R26" i="36"/>
  <c r="Q26" i="36"/>
  <c r="R27" i="36"/>
  <c r="P26" i="36"/>
  <c r="P24" i="36" s="1"/>
  <c r="O26" i="36"/>
  <c r="N26" i="36"/>
  <c r="O27" i="36"/>
  <c r="M26" i="36"/>
  <c r="L26" i="36"/>
  <c r="M27" i="36" s="1"/>
  <c r="K26" i="36"/>
  <c r="L27" i="36" s="1"/>
  <c r="J26" i="36"/>
  <c r="I26" i="36"/>
  <c r="J27" i="36"/>
  <c r="H26" i="36"/>
  <c r="I27" i="36" s="1"/>
  <c r="G26" i="36"/>
  <c r="H27" i="36" s="1"/>
  <c r="F26" i="36"/>
  <c r="G27" i="36" s="1"/>
  <c r="E26" i="36"/>
  <c r="F27" i="36"/>
  <c r="E25" i="36"/>
  <c r="AC22" i="36"/>
  <c r="AB22" i="36"/>
  <c r="AC21" i="36"/>
  <c r="AB21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AB15" i="36"/>
  <c r="O12" i="36"/>
  <c r="E12" i="36"/>
  <c r="AA40" i="36"/>
  <c r="AA39" i="36"/>
  <c r="Z76" i="36"/>
  <c r="X40" i="36"/>
  <c r="X12" i="36"/>
  <c r="W12" i="36"/>
  <c r="R40" i="36"/>
  <c r="P40" i="36"/>
  <c r="N40" i="36"/>
  <c r="I12" i="36"/>
  <c r="H12" i="36"/>
  <c r="G12" i="36"/>
  <c r="AC41" i="48"/>
  <c r="AD41" i="48"/>
  <c r="AC45" i="48"/>
  <c r="AD45" i="48"/>
  <c r="AC46" i="48"/>
  <c r="AC47" i="48"/>
  <c r="AD47" i="48"/>
  <c r="AC48" i="48"/>
  <c r="AC49" i="48"/>
  <c r="AD49" i="48"/>
  <c r="R50" i="48"/>
  <c r="S50" i="48"/>
  <c r="T50" i="48"/>
  <c r="V50" i="48"/>
  <c r="W50" i="48"/>
  <c r="X50" i="48"/>
  <c r="Z50" i="48"/>
  <c r="AA50" i="48"/>
  <c r="AB50" i="48"/>
  <c r="AC51" i="48"/>
  <c r="AD51" i="48"/>
  <c r="AC52" i="48"/>
  <c r="T53" i="48"/>
  <c r="AC53" i="48"/>
  <c r="AD53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R55" i="48"/>
  <c r="S55" i="48"/>
  <c r="T55" i="48"/>
  <c r="U55" i="48"/>
  <c r="V55" i="48"/>
  <c r="W55" i="48"/>
  <c r="X55" i="48"/>
  <c r="Y55" i="48"/>
  <c r="Z55" i="48"/>
  <c r="AA55" i="48"/>
  <c r="AB55" i="48"/>
  <c r="AC55" i="48"/>
  <c r="AD55" i="48"/>
  <c r="R56" i="48"/>
  <c r="S56" i="48"/>
  <c r="U56" i="48"/>
  <c r="V56" i="48"/>
  <c r="W56" i="48"/>
  <c r="Y56" i="48"/>
  <c r="Z56" i="48"/>
  <c r="AA56" i="48"/>
  <c r="AC56" i="48"/>
  <c r="S57" i="48"/>
  <c r="T57" i="48"/>
  <c r="W57" i="48"/>
  <c r="Y57" i="48"/>
  <c r="AA57" i="48"/>
  <c r="AB57" i="48"/>
  <c r="AC57" i="48"/>
  <c r="AD57" i="48"/>
  <c r="AC58" i="48"/>
  <c r="AC59" i="48"/>
  <c r="AD59" i="48"/>
  <c r="U40" i="38"/>
  <c r="U154" i="38"/>
  <c r="T41" i="39" s="1"/>
  <c r="S40" i="38"/>
  <c r="S154" i="38"/>
  <c r="R41" i="39"/>
  <c r="R40" i="38"/>
  <c r="R154" i="38" s="1"/>
  <c r="Q41" i="39" s="1"/>
  <c r="P40" i="38"/>
  <c r="P154" i="38"/>
  <c r="O41" i="39" s="1"/>
  <c r="K40" i="38"/>
  <c r="K154" i="38"/>
  <c r="J41" i="39"/>
  <c r="E40" i="38"/>
  <c r="E154" i="38" s="1"/>
  <c r="D41" i="39" s="1"/>
  <c r="AA149" i="38"/>
  <c r="Z149" i="38"/>
  <c r="Z162" i="38"/>
  <c r="Y52" i="39" s="1"/>
  <c r="Y149" i="38"/>
  <c r="Y162" i="38" s="1"/>
  <c r="X52" i="39" s="1"/>
  <c r="X149" i="38"/>
  <c r="X162" i="38"/>
  <c r="W52" i="39" s="1"/>
  <c r="W149" i="38"/>
  <c r="V149" i="38"/>
  <c r="V162" i="38"/>
  <c r="U52" i="39" s="1"/>
  <c r="U149" i="38"/>
  <c r="U162" i="38" s="1"/>
  <c r="T149" i="38"/>
  <c r="S149" i="38"/>
  <c r="S162" i="38" s="1"/>
  <c r="R149" i="38"/>
  <c r="R162" i="38"/>
  <c r="Q52" i="39"/>
  <c r="Q149" i="38"/>
  <c r="Q162" i="38" s="1"/>
  <c r="P52" i="39" s="1"/>
  <c r="P149" i="38"/>
  <c r="P162" i="38"/>
  <c r="O52" i="39" s="1"/>
  <c r="O149" i="38"/>
  <c r="O162" i="38"/>
  <c r="N52" i="39"/>
  <c r="N149" i="38"/>
  <c r="N162" i="38"/>
  <c r="M52" i="39"/>
  <c r="M149" i="38"/>
  <c r="L149" i="38"/>
  <c r="L162" i="38"/>
  <c r="K52" i="39"/>
  <c r="K149" i="38"/>
  <c r="K162" i="38" s="1"/>
  <c r="J52" i="39" s="1"/>
  <c r="J149" i="38"/>
  <c r="J162" i="38" s="1"/>
  <c r="I149" i="38"/>
  <c r="I162" i="38" s="1"/>
  <c r="H52" i="39" s="1"/>
  <c r="H149" i="38"/>
  <c r="H162" i="38"/>
  <c r="G52" i="39" s="1"/>
  <c r="G149" i="38"/>
  <c r="G162" i="38" s="1"/>
  <c r="F52" i="39" s="1"/>
  <c r="F149" i="38"/>
  <c r="F162" i="38" s="1"/>
  <c r="E52" i="39" s="1"/>
  <c r="E149" i="38"/>
  <c r="AC148" i="38"/>
  <c r="AB148" i="38"/>
  <c r="AA144" i="38"/>
  <c r="Z144" i="38"/>
  <c r="Y144" i="38"/>
  <c r="X144" i="38"/>
  <c r="W144" i="38"/>
  <c r="V144" i="38"/>
  <c r="U144" i="38"/>
  <c r="T144" i="38"/>
  <c r="S144" i="38"/>
  <c r="R144" i="38"/>
  <c r="Q144" i="38"/>
  <c r="P144" i="38"/>
  <c r="O144" i="38"/>
  <c r="N144" i="38"/>
  <c r="M144" i="38"/>
  <c r="L144" i="38"/>
  <c r="K144" i="38"/>
  <c r="J144" i="38"/>
  <c r="I144" i="38"/>
  <c r="H144" i="38"/>
  <c r="G144" i="38"/>
  <c r="F144" i="38"/>
  <c r="E144" i="38"/>
  <c r="AB144" i="38" s="1"/>
  <c r="AA142" i="38"/>
  <c r="Z142" i="38"/>
  <c r="Y142" i="38"/>
  <c r="X142" i="38"/>
  <c r="W142" i="38"/>
  <c r="V142" i="38"/>
  <c r="U142" i="38"/>
  <c r="T142" i="38"/>
  <c r="S142" i="38"/>
  <c r="R142" i="38"/>
  <c r="Q142" i="38"/>
  <c r="P142" i="38"/>
  <c r="O142" i="38"/>
  <c r="N142" i="38"/>
  <c r="M142" i="38"/>
  <c r="L142" i="38"/>
  <c r="K142" i="38"/>
  <c r="J142" i="38"/>
  <c r="I142" i="38"/>
  <c r="H142" i="38"/>
  <c r="G142" i="38"/>
  <c r="AC142" i="38" s="1"/>
  <c r="F142" i="38"/>
  <c r="E142" i="38"/>
  <c r="AC141" i="38"/>
  <c r="AB141" i="38"/>
  <c r="AA140" i="38"/>
  <c r="Z140" i="38"/>
  <c r="Y140" i="38"/>
  <c r="X140" i="38"/>
  <c r="W140" i="38"/>
  <c r="V140" i="38"/>
  <c r="U140" i="38"/>
  <c r="T140" i="38"/>
  <c r="S140" i="38"/>
  <c r="R140" i="38"/>
  <c r="Q140" i="38"/>
  <c r="P140" i="38"/>
  <c r="O140" i="38"/>
  <c r="N140" i="38"/>
  <c r="M140" i="38"/>
  <c r="L140" i="38"/>
  <c r="K140" i="38"/>
  <c r="J140" i="38"/>
  <c r="I140" i="38"/>
  <c r="H140" i="38"/>
  <c r="G140" i="38"/>
  <c r="F140" i="38"/>
  <c r="E140" i="38"/>
  <c r="AB140" i="38" s="1"/>
  <c r="Z138" i="38"/>
  <c r="Y138" i="38"/>
  <c r="Q138" i="38"/>
  <c r="L138" i="38"/>
  <c r="AA111" i="38"/>
  <c r="Z111" i="38"/>
  <c r="Z164" i="38" s="1"/>
  <c r="Y54" i="39" s="1"/>
  <c r="Y111" i="38"/>
  <c r="Y164" i="38" s="1"/>
  <c r="X54" i="39" s="1"/>
  <c r="X111" i="38"/>
  <c r="X164" i="38" s="1"/>
  <c r="W54" i="39" s="1"/>
  <c r="W111" i="38"/>
  <c r="W164" i="38"/>
  <c r="V54" i="39" s="1"/>
  <c r="V111" i="38"/>
  <c r="V164" i="38"/>
  <c r="U54" i="39" s="1"/>
  <c r="U111" i="38"/>
  <c r="T111" i="38"/>
  <c r="T164" i="38"/>
  <c r="S54" i="39" s="1"/>
  <c r="S111" i="38"/>
  <c r="R111" i="38"/>
  <c r="R164" i="38"/>
  <c r="Q54" i="39" s="1"/>
  <c r="Q111" i="38"/>
  <c r="P111" i="38"/>
  <c r="P164" i="38"/>
  <c r="O54" i="39" s="1"/>
  <c r="O111" i="38"/>
  <c r="N111" i="38"/>
  <c r="N164" i="38" s="1"/>
  <c r="M111" i="38"/>
  <c r="L111" i="38"/>
  <c r="L164" i="38" s="1"/>
  <c r="K54" i="39" s="1"/>
  <c r="K111" i="38"/>
  <c r="K164" i="38" s="1"/>
  <c r="J111" i="38"/>
  <c r="J164" i="38" s="1"/>
  <c r="I54" i="39" s="1"/>
  <c r="I111" i="38"/>
  <c r="I164" i="38" s="1"/>
  <c r="H54" i="39" s="1"/>
  <c r="H111" i="38"/>
  <c r="H164" i="38" s="1"/>
  <c r="G54" i="39" s="1"/>
  <c r="G111" i="38"/>
  <c r="G164" i="38" s="1"/>
  <c r="F54" i="39" s="1"/>
  <c r="F111" i="38"/>
  <c r="F164" i="38" s="1"/>
  <c r="E54" i="39" s="1"/>
  <c r="E111" i="38"/>
  <c r="E164" i="38" s="1"/>
  <c r="D54" i="39" s="1"/>
  <c r="AA109" i="38"/>
  <c r="AA158" i="38" s="1"/>
  <c r="Z109" i="38"/>
  <c r="Z158" i="38" s="1"/>
  <c r="Y109" i="38"/>
  <c r="Y158" i="38" s="1"/>
  <c r="X109" i="38"/>
  <c r="X158" i="38" s="1"/>
  <c r="W109" i="38"/>
  <c r="W158" i="38" s="1"/>
  <c r="V109" i="38"/>
  <c r="U109" i="38"/>
  <c r="U158" i="38" s="1"/>
  <c r="T47" i="39" s="1"/>
  <c r="T109" i="38"/>
  <c r="S109" i="38"/>
  <c r="S158" i="38"/>
  <c r="R109" i="38"/>
  <c r="R158" i="38"/>
  <c r="Q109" i="38"/>
  <c r="Q158" i="38"/>
  <c r="P109" i="38"/>
  <c r="O109" i="38"/>
  <c r="O158" i="38"/>
  <c r="N109" i="38"/>
  <c r="M109" i="38"/>
  <c r="M158" i="38"/>
  <c r="L109" i="38"/>
  <c r="K109" i="38"/>
  <c r="K158" i="38" s="1"/>
  <c r="J109" i="38"/>
  <c r="J158" i="38"/>
  <c r="I109" i="38"/>
  <c r="I158" i="38"/>
  <c r="H47" i="39" s="1"/>
  <c r="H109" i="38"/>
  <c r="G109" i="38"/>
  <c r="G158" i="38" s="1"/>
  <c r="F47" i="39" s="1"/>
  <c r="F109" i="38"/>
  <c r="F158" i="38"/>
  <c r="E47" i="39" s="1"/>
  <c r="E109" i="38"/>
  <c r="AB109" i="38" s="1"/>
  <c r="AB106" i="38"/>
  <c r="AA106" i="38"/>
  <c r="Z106" i="38"/>
  <c r="Y106" i="38"/>
  <c r="X106" i="38"/>
  <c r="X99" i="38" s="1"/>
  <c r="X110" i="38" s="1"/>
  <c r="X163" i="38" s="1"/>
  <c r="W53" i="39" s="1"/>
  <c r="W106" i="38"/>
  <c r="V106" i="38"/>
  <c r="U106" i="38"/>
  <c r="T106" i="38"/>
  <c r="S106" i="38"/>
  <c r="R106" i="38"/>
  <c r="Q106" i="38"/>
  <c r="P106" i="38"/>
  <c r="O106" i="38"/>
  <c r="N106" i="38"/>
  <c r="M106" i="38"/>
  <c r="L106" i="38"/>
  <c r="L99" i="38" s="1"/>
  <c r="L159" i="38" s="1"/>
  <c r="K48" i="39" s="1"/>
  <c r="K106" i="38"/>
  <c r="J106" i="38"/>
  <c r="I106" i="38"/>
  <c r="H106" i="38"/>
  <c r="G106" i="38"/>
  <c r="AC106" i="38" s="1"/>
  <c r="AC105" i="38"/>
  <c r="AB105" i="38"/>
  <c r="AC104" i="38"/>
  <c r="AB104" i="38"/>
  <c r="AA103" i="38"/>
  <c r="Z103" i="38"/>
  <c r="Z99" i="38" s="1"/>
  <c r="Z159" i="38" s="1"/>
  <c r="Y48" i="39" s="1"/>
  <c r="Y103" i="38"/>
  <c r="Y99" i="38" s="1"/>
  <c r="X103" i="38"/>
  <c r="W103" i="38"/>
  <c r="W99" i="38" s="1"/>
  <c r="V103" i="38"/>
  <c r="U103" i="38"/>
  <c r="T103" i="38"/>
  <c r="S103" i="38"/>
  <c r="S99" i="38" s="1"/>
  <c r="R103" i="38"/>
  <c r="Q103" i="38"/>
  <c r="P103" i="38"/>
  <c r="O103" i="38"/>
  <c r="O99" i="38" s="1"/>
  <c r="O159" i="38" s="1"/>
  <c r="N48" i="39"/>
  <c r="N103" i="38"/>
  <c r="M103" i="38"/>
  <c r="M99" i="38"/>
  <c r="M159" i="38"/>
  <c r="L48" i="39" s="1"/>
  <c r="L103" i="38"/>
  <c r="K103" i="38"/>
  <c r="K99" i="38"/>
  <c r="K159" i="38" s="1"/>
  <c r="J48" i="39" s="1"/>
  <c r="J103" i="38"/>
  <c r="I103" i="38"/>
  <c r="H103" i="38"/>
  <c r="H99" i="38"/>
  <c r="H110" i="38" s="1"/>
  <c r="H163" i="38" s="1"/>
  <c r="G53" i="39" s="1"/>
  <c r="G103" i="38"/>
  <c r="F103" i="38"/>
  <c r="F99" i="38"/>
  <c r="F110" i="38"/>
  <c r="F163" i="38" s="1"/>
  <c r="E53" i="39" s="1"/>
  <c r="E103" i="38"/>
  <c r="AB103" i="38"/>
  <c r="AC102" i="38"/>
  <c r="AB102" i="38"/>
  <c r="AC101" i="38"/>
  <c r="AB101" i="38"/>
  <c r="AA100" i="38"/>
  <c r="AA160" i="38" s="1"/>
  <c r="Z49" i="39" s="1"/>
  <c r="Z100" i="38"/>
  <c r="Z160" i="38" s="1"/>
  <c r="Y49" i="39" s="1"/>
  <c r="Y100" i="38"/>
  <c r="X100" i="38"/>
  <c r="X160" i="38"/>
  <c r="W49" i="39" s="1"/>
  <c r="W100" i="38"/>
  <c r="V100" i="38"/>
  <c r="U100" i="38"/>
  <c r="U160" i="38" s="1"/>
  <c r="T49" i="39" s="1"/>
  <c r="T100" i="38"/>
  <c r="T160" i="38" s="1"/>
  <c r="S49" i="39" s="1"/>
  <c r="S100" i="38"/>
  <c r="S160" i="38" s="1"/>
  <c r="R49" i="39" s="1"/>
  <c r="R100" i="38"/>
  <c r="R160" i="38" s="1"/>
  <c r="Q49" i="39" s="1"/>
  <c r="Q100" i="38"/>
  <c r="Q160" i="38"/>
  <c r="P49" i="39"/>
  <c r="P100" i="38"/>
  <c r="P160" i="38" s="1"/>
  <c r="O49" i="39" s="1"/>
  <c r="O100" i="38"/>
  <c r="N100" i="38"/>
  <c r="M100" i="38"/>
  <c r="L100" i="38"/>
  <c r="L160" i="38"/>
  <c r="K49" i="39" s="1"/>
  <c r="K100" i="38"/>
  <c r="J100" i="38"/>
  <c r="I100" i="38"/>
  <c r="I160" i="38" s="1"/>
  <c r="H49" i="39" s="1"/>
  <c r="H100" i="38"/>
  <c r="H160" i="38" s="1"/>
  <c r="G49" i="39" s="1"/>
  <c r="G100" i="38"/>
  <c r="G160" i="38"/>
  <c r="F49" i="39" s="1"/>
  <c r="F100" i="38"/>
  <c r="E100" i="38"/>
  <c r="E160" i="38"/>
  <c r="D49" i="39" s="1"/>
  <c r="AA94" i="38"/>
  <c r="Z94" i="38"/>
  <c r="Y94" i="38"/>
  <c r="X94" i="38"/>
  <c r="W94" i="38"/>
  <c r="V94" i="38"/>
  <c r="U94" i="38"/>
  <c r="T94" i="38"/>
  <c r="S94" i="38"/>
  <c r="R94" i="38"/>
  <c r="Q94" i="38"/>
  <c r="P94" i="38"/>
  <c r="O94" i="38"/>
  <c r="N94" i="38"/>
  <c r="M94" i="38"/>
  <c r="L94" i="38"/>
  <c r="K94" i="38"/>
  <c r="J94" i="38"/>
  <c r="I94" i="38"/>
  <c r="H94" i="38"/>
  <c r="G94" i="38"/>
  <c r="F94" i="38"/>
  <c r="E94" i="38"/>
  <c r="AA93" i="38"/>
  <c r="Z93" i="38"/>
  <c r="Y93" i="38"/>
  <c r="X93" i="38"/>
  <c r="W93" i="38"/>
  <c r="V93" i="38"/>
  <c r="U93" i="38"/>
  <c r="T93" i="38"/>
  <c r="S93" i="38"/>
  <c r="R93" i="38"/>
  <c r="Q93" i="38"/>
  <c r="P93" i="38"/>
  <c r="O93" i="38"/>
  <c r="N93" i="38"/>
  <c r="M93" i="38"/>
  <c r="L93" i="38"/>
  <c r="K93" i="38"/>
  <c r="J93" i="38"/>
  <c r="I93" i="38"/>
  <c r="H93" i="38"/>
  <c r="G93" i="38"/>
  <c r="AC93" i="38"/>
  <c r="F93" i="38"/>
  <c r="E93" i="38"/>
  <c r="AB93" i="38" s="1"/>
  <c r="AC92" i="38"/>
  <c r="AB92" i="38"/>
  <c r="AC91" i="38"/>
  <c r="AB91" i="38"/>
  <c r="AA88" i="38"/>
  <c r="Z88" i="38"/>
  <c r="Y88" i="38"/>
  <c r="X88" i="38"/>
  <c r="W88" i="38"/>
  <c r="V88" i="38"/>
  <c r="U88" i="38"/>
  <c r="T88" i="38"/>
  <c r="S88" i="38"/>
  <c r="R88" i="38"/>
  <c r="Q88" i="38"/>
  <c r="P88" i="38"/>
  <c r="O88" i="38"/>
  <c r="N88" i="38"/>
  <c r="M88" i="38"/>
  <c r="L88" i="38"/>
  <c r="K88" i="38"/>
  <c r="J88" i="38"/>
  <c r="I88" i="38"/>
  <c r="H88" i="38"/>
  <c r="G88" i="38"/>
  <c r="F88" i="38"/>
  <c r="E88" i="38"/>
  <c r="AB88" i="38" s="1"/>
  <c r="AB85" i="38"/>
  <c r="AA85" i="38"/>
  <c r="Z85" i="38"/>
  <c r="Y85" i="38"/>
  <c r="X85" i="38"/>
  <c r="W85" i="38"/>
  <c r="V85" i="38"/>
  <c r="U85" i="38"/>
  <c r="T85" i="38"/>
  <c r="S85" i="38"/>
  <c r="R85" i="38"/>
  <c r="Q85" i="38"/>
  <c r="P85" i="38"/>
  <c r="O85" i="38"/>
  <c r="N85" i="38"/>
  <c r="M85" i="38"/>
  <c r="L85" i="38"/>
  <c r="K85" i="38"/>
  <c r="J85" i="38"/>
  <c r="I85" i="38"/>
  <c r="H85" i="38"/>
  <c r="G85" i="38"/>
  <c r="AA84" i="38"/>
  <c r="Z44" i="39" s="1"/>
  <c r="AA87" i="38"/>
  <c r="Z84" i="38"/>
  <c r="Z87" i="38"/>
  <c r="Y84" i="38"/>
  <c r="Y87" i="38"/>
  <c r="X84" i="38"/>
  <c r="X87" i="38"/>
  <c r="W84" i="38"/>
  <c r="V44" i="39" s="1"/>
  <c r="W87" i="38"/>
  <c r="V84" i="38"/>
  <c r="V87" i="38"/>
  <c r="U84" i="38"/>
  <c r="T44" i="39" s="1"/>
  <c r="U87" i="38"/>
  <c r="T84" i="38"/>
  <c r="S84" i="38"/>
  <c r="S87" i="38"/>
  <c r="R84" i="38"/>
  <c r="R87" i="38" s="1"/>
  <c r="Q84" i="38"/>
  <c r="P44" i="39"/>
  <c r="P84" i="38"/>
  <c r="P87" i="38"/>
  <c r="O84" i="38"/>
  <c r="O87" i="38"/>
  <c r="N84" i="38"/>
  <c r="N87" i="38"/>
  <c r="M84" i="38"/>
  <c r="L84" i="38"/>
  <c r="K44" i="39" s="1"/>
  <c r="L87" i="38"/>
  <c r="K84" i="38"/>
  <c r="K87" i="38" s="1"/>
  <c r="J84" i="38"/>
  <c r="I44" i="39" s="1"/>
  <c r="I84" i="38"/>
  <c r="I87" i="38" s="1"/>
  <c r="H44" i="39"/>
  <c r="H84" i="38"/>
  <c r="H87" i="38"/>
  <c r="G84" i="38"/>
  <c r="F44" i="39" s="1"/>
  <c r="AC84" i="38"/>
  <c r="F84" i="38"/>
  <c r="E84" i="38"/>
  <c r="D44" i="39"/>
  <c r="AC82" i="38"/>
  <c r="AB82" i="38"/>
  <c r="AC81" i="38"/>
  <c r="AB81" i="38"/>
  <c r="AC79" i="38"/>
  <c r="AB79" i="38"/>
  <c r="AC78" i="38"/>
  <c r="AB78" i="38"/>
  <c r="AC71" i="38"/>
  <c r="AB71" i="38"/>
  <c r="AC70" i="38"/>
  <c r="AB70" i="38"/>
  <c r="AC69" i="38"/>
  <c r="AB69" i="38"/>
  <c r="AA68" i="38"/>
  <c r="Z68" i="38"/>
  <c r="Y68" i="38"/>
  <c r="Y76" i="38" s="1"/>
  <c r="X68" i="38"/>
  <c r="W68" i="38"/>
  <c r="V68" i="38"/>
  <c r="U68" i="38"/>
  <c r="T68" i="38"/>
  <c r="S68" i="38"/>
  <c r="R68" i="38"/>
  <c r="Q68" i="38"/>
  <c r="Q76" i="38" s="1"/>
  <c r="P68" i="38"/>
  <c r="O68" i="38"/>
  <c r="N68" i="38"/>
  <c r="M68" i="38"/>
  <c r="L68" i="38"/>
  <c r="K68" i="38"/>
  <c r="J68" i="38"/>
  <c r="I68" i="38"/>
  <c r="H68" i="38"/>
  <c r="G68" i="38"/>
  <c r="AC68" i="38"/>
  <c r="F68" i="38"/>
  <c r="E68" i="38"/>
  <c r="AC66" i="38"/>
  <c r="AB66" i="38"/>
  <c r="AC65" i="38"/>
  <c r="AB65" i="38"/>
  <c r="V155" i="38"/>
  <c r="U43" i="39"/>
  <c r="Y40" i="38"/>
  <c r="Y154" i="38" s="1"/>
  <c r="X41" i="39" s="1"/>
  <c r="G4" i="18"/>
  <c r="G3" i="18"/>
  <c r="G4" i="39"/>
  <c r="G3" i="39"/>
  <c r="G4" i="48"/>
  <c r="G3" i="48"/>
  <c r="C44" i="39"/>
  <c r="I40" i="38"/>
  <c r="I154" i="38"/>
  <c r="H41" i="39" s="1"/>
  <c r="M40" i="38"/>
  <c r="M154" i="38" s="1"/>
  <c r="L41" i="39" s="1"/>
  <c r="Z40" i="38"/>
  <c r="Z154" i="38"/>
  <c r="Y41" i="39" s="1"/>
  <c r="E13" i="3"/>
  <c r="B3" i="58" s="1"/>
  <c r="C32" i="4"/>
  <c r="C31" i="4"/>
  <c r="C29" i="4"/>
  <c r="C28" i="4"/>
  <c r="AA61" i="2"/>
  <c r="Q49" i="2"/>
  <c r="Q48" i="2" s="1"/>
  <c r="R49" i="2"/>
  <c r="R48" i="2" s="1"/>
  <c r="S49" i="2"/>
  <c r="S48" i="2" s="1"/>
  <c r="S54" i="2" s="1"/>
  <c r="T49" i="2"/>
  <c r="T48" i="2" s="1"/>
  <c r="U49" i="2"/>
  <c r="U48" i="2" s="1"/>
  <c r="U54" i="2" s="1"/>
  <c r="Q43" i="2"/>
  <c r="R43" i="2"/>
  <c r="R54" i="2" s="1"/>
  <c r="S43" i="2"/>
  <c r="T43" i="2"/>
  <c r="T54" i="2" s="1"/>
  <c r="U43" i="2"/>
  <c r="C57" i="39"/>
  <c r="C55" i="39"/>
  <c r="C53" i="39"/>
  <c r="C51" i="39"/>
  <c r="C48" i="39"/>
  <c r="C46" i="39"/>
  <c r="C43" i="39"/>
  <c r="C40" i="39"/>
  <c r="C58" i="39"/>
  <c r="C56" i="39"/>
  <c r="C54" i="39"/>
  <c r="C52" i="39"/>
  <c r="C50" i="39"/>
  <c r="C49" i="39"/>
  <c r="C47" i="39"/>
  <c r="C45" i="39"/>
  <c r="C41" i="39"/>
  <c r="T52" i="39"/>
  <c r="T162" i="38"/>
  <c r="S52" i="39" s="1"/>
  <c r="AB35" i="2"/>
  <c r="AB37" i="2"/>
  <c r="E58" i="39"/>
  <c r="D58" i="39"/>
  <c r="E57" i="39"/>
  <c r="D57" i="39"/>
  <c r="AA161" i="38"/>
  <c r="Z51" i="39"/>
  <c r="Z161" i="38"/>
  <c r="Y51" i="39"/>
  <c r="Y161" i="38"/>
  <c r="X51" i="39"/>
  <c r="X161" i="38"/>
  <c r="W51" i="39"/>
  <c r="W161" i="38"/>
  <c r="V51" i="39"/>
  <c r="V161" i="38"/>
  <c r="U51" i="39"/>
  <c r="U161" i="38"/>
  <c r="T51" i="39"/>
  <c r="T161" i="38"/>
  <c r="S51" i="39"/>
  <c r="S161" i="38"/>
  <c r="R51" i="39"/>
  <c r="R161" i="38"/>
  <c r="Q51" i="39"/>
  <c r="Q161" i="38"/>
  <c r="P51" i="39"/>
  <c r="P161" i="38"/>
  <c r="O51" i="39"/>
  <c r="O161" i="38"/>
  <c r="N51" i="39"/>
  <c r="N161" i="38"/>
  <c r="M51" i="39"/>
  <c r="M161" i="38"/>
  <c r="L51" i="39"/>
  <c r="L161" i="38"/>
  <c r="K51" i="39"/>
  <c r="K161" i="38"/>
  <c r="J51" i="39"/>
  <c r="J161" i="38"/>
  <c r="I51" i="39"/>
  <c r="I161" i="38"/>
  <c r="H51" i="39"/>
  <c r="H161" i="38"/>
  <c r="G51" i="39"/>
  <c r="G161" i="38"/>
  <c r="AC161" i="38"/>
  <c r="F161" i="38"/>
  <c r="E51" i="39"/>
  <c r="E161" i="38"/>
  <c r="D51" i="39"/>
  <c r="W167" i="38"/>
  <c r="X167" i="38"/>
  <c r="W57" i="39" s="1"/>
  <c r="Y167" i="38"/>
  <c r="Z167" i="38"/>
  <c r="Y57" i="39" s="1"/>
  <c r="AA167" i="38"/>
  <c r="AA168" i="38"/>
  <c r="Z58" i="39"/>
  <c r="Z168" i="38"/>
  <c r="Y58" i="39"/>
  <c r="Y168" i="38"/>
  <c r="X58" i="39"/>
  <c r="X168" i="38"/>
  <c r="W58" i="39"/>
  <c r="W168" i="38"/>
  <c r="V58" i="39"/>
  <c r="V168" i="38"/>
  <c r="U58" i="39"/>
  <c r="U168" i="38"/>
  <c r="T58" i="39"/>
  <c r="T168" i="38"/>
  <c r="S58" i="39"/>
  <c r="S168" i="38"/>
  <c r="R58" i="39"/>
  <c r="R168" i="38"/>
  <c r="Q58" i="39"/>
  <c r="Q168" i="38"/>
  <c r="P58" i="39"/>
  <c r="P168" i="38"/>
  <c r="O58" i="39"/>
  <c r="O168" i="38"/>
  <c r="N58" i="39"/>
  <c r="N168" i="38"/>
  <c r="M58" i="39"/>
  <c r="M168" i="38"/>
  <c r="L58" i="39"/>
  <c r="L168" i="38"/>
  <c r="K58" i="39"/>
  <c r="K168" i="38"/>
  <c r="J58" i="39"/>
  <c r="J168" i="38"/>
  <c r="I58" i="39"/>
  <c r="I168" i="38"/>
  <c r="H58" i="39"/>
  <c r="H168" i="38"/>
  <c r="G58" i="39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Z166" i="38"/>
  <c r="Y56" i="39"/>
  <c r="Z165" i="38"/>
  <c r="Y55" i="39"/>
  <c r="Z22" i="35"/>
  <c r="AA22" i="9"/>
  <c r="C24" i="4"/>
  <c r="C23" i="4"/>
  <c r="C21" i="4"/>
  <c r="C20" i="4"/>
  <c r="C19" i="4"/>
  <c r="C18" i="4"/>
  <c r="C33" i="4"/>
  <c r="C30" i="4"/>
  <c r="G168" i="38"/>
  <c r="F58" i="39" s="1"/>
  <c r="V167" i="38"/>
  <c r="U167" i="38"/>
  <c r="T57" i="39"/>
  <c r="T167" i="38"/>
  <c r="S57" i="39" s="1"/>
  <c r="S167" i="38"/>
  <c r="R167" i="38"/>
  <c r="Q57" i="39"/>
  <c r="Q167" i="38"/>
  <c r="P57" i="39" s="1"/>
  <c r="P167" i="38"/>
  <c r="O57" i="39"/>
  <c r="O167" i="38"/>
  <c r="N57" i="39" s="1"/>
  <c r="N167" i="38"/>
  <c r="M57" i="39"/>
  <c r="M167" i="38"/>
  <c r="L57" i="39"/>
  <c r="L167" i="38"/>
  <c r="K57" i="39"/>
  <c r="K167" i="38"/>
  <c r="J57" i="39" s="1"/>
  <c r="J167" i="38"/>
  <c r="I57" i="39" s="1"/>
  <c r="I167" i="38"/>
  <c r="H57" i="39"/>
  <c r="H167" i="38"/>
  <c r="G57" i="39" s="1"/>
  <c r="G167" i="38"/>
  <c r="AA166" i="38"/>
  <c r="Z56" i="39"/>
  <c r="Y166" i="38"/>
  <c r="X56" i="39" s="1"/>
  <c r="X166" i="38"/>
  <c r="W56" i="39" s="1"/>
  <c r="W166" i="38"/>
  <c r="V56" i="39" s="1"/>
  <c r="V166" i="38"/>
  <c r="U56" i="39"/>
  <c r="U166" i="38"/>
  <c r="T56" i="39" s="1"/>
  <c r="T166" i="38"/>
  <c r="S56" i="39"/>
  <c r="S166" i="38"/>
  <c r="R56" i="39" s="1"/>
  <c r="R166" i="38"/>
  <c r="Q56" i="39"/>
  <c r="Q166" i="38"/>
  <c r="P56" i="39" s="1"/>
  <c r="P166" i="38"/>
  <c r="O56" i="39" s="1"/>
  <c r="O166" i="38"/>
  <c r="N56" i="39" s="1"/>
  <c r="N166" i="38"/>
  <c r="M56" i="39"/>
  <c r="M166" i="38"/>
  <c r="L56" i="39" s="1"/>
  <c r="L166" i="38"/>
  <c r="K56" i="39"/>
  <c r="K166" i="38"/>
  <c r="J56" i="39" s="1"/>
  <c r="J166" i="38"/>
  <c r="I56" i="39"/>
  <c r="I166" i="38"/>
  <c r="H56" i="39" s="1"/>
  <c r="H166" i="38"/>
  <c r="G56" i="39" s="1"/>
  <c r="G166" i="38"/>
  <c r="F56" i="39" s="1"/>
  <c r="F166" i="38"/>
  <c r="E56" i="39"/>
  <c r="E166" i="38"/>
  <c r="D56" i="39" s="1"/>
  <c r="AA165" i="38"/>
  <c r="Z55" i="39"/>
  <c r="Y165" i="38"/>
  <c r="X55" i="39" s="1"/>
  <c r="X165" i="38"/>
  <c r="W55" i="39"/>
  <c r="W165" i="38"/>
  <c r="V55" i="39" s="1"/>
  <c r="V165" i="38"/>
  <c r="U55" i="39" s="1"/>
  <c r="U165" i="38"/>
  <c r="T55" i="39" s="1"/>
  <c r="T165" i="38"/>
  <c r="S55" i="39"/>
  <c r="S165" i="38"/>
  <c r="R55" i="39" s="1"/>
  <c r="R165" i="38"/>
  <c r="Q55" i="39"/>
  <c r="Q165" i="38"/>
  <c r="P55" i="39" s="1"/>
  <c r="P165" i="38"/>
  <c r="O55" i="39"/>
  <c r="O165" i="38"/>
  <c r="N55" i="39" s="1"/>
  <c r="N165" i="38"/>
  <c r="M55" i="39" s="1"/>
  <c r="M165" i="38"/>
  <c r="L55" i="39" s="1"/>
  <c r="L165" i="38"/>
  <c r="K55" i="39"/>
  <c r="K165" i="38"/>
  <c r="J55" i="39" s="1"/>
  <c r="J165" i="38"/>
  <c r="I55" i="39"/>
  <c r="I165" i="38"/>
  <c r="H55" i="39" s="1"/>
  <c r="H165" i="38"/>
  <c r="G55" i="39"/>
  <c r="G165" i="38"/>
  <c r="F165" i="38"/>
  <c r="E55" i="39" s="1"/>
  <c r="E165" i="38"/>
  <c r="D55" i="39" s="1"/>
  <c r="G157" i="38"/>
  <c r="AC157" i="38" s="1"/>
  <c r="F157" i="38"/>
  <c r="E46" i="39"/>
  <c r="E157" i="38"/>
  <c r="D46" i="39"/>
  <c r="AA162" i="38"/>
  <c r="Z52" i="39"/>
  <c r="W162" i="38"/>
  <c r="V52" i="39"/>
  <c r="R52" i="39"/>
  <c r="M162" i="38"/>
  <c r="L52" i="39"/>
  <c r="I52" i="39"/>
  <c r="E162" i="38"/>
  <c r="D52" i="39"/>
  <c r="AA164" i="38"/>
  <c r="Z54" i="39"/>
  <c r="U164" i="38"/>
  <c r="T54" i="39"/>
  <c r="S164" i="38"/>
  <c r="R54" i="39"/>
  <c r="Q164" i="38"/>
  <c r="P54" i="39"/>
  <c r="O164" i="38"/>
  <c r="N54" i="39"/>
  <c r="M54" i="39"/>
  <c r="M164" i="38"/>
  <c r="L54" i="39" s="1"/>
  <c r="J54" i="39"/>
  <c r="V158" i="38"/>
  <c r="U50" i="39" s="1"/>
  <c r="T158" i="38"/>
  <c r="S47" i="39" s="1"/>
  <c r="P158" i="38"/>
  <c r="O47" i="39" s="1"/>
  <c r="N158" i="38"/>
  <c r="M50" i="39" s="1"/>
  <c r="M47" i="39"/>
  <c r="L158" i="38"/>
  <c r="J50" i="39"/>
  <c r="H158" i="38"/>
  <c r="G47" i="39" s="1"/>
  <c r="G50" i="39"/>
  <c r="Y160" i="38"/>
  <c r="X49" i="39" s="1"/>
  <c r="W160" i="38"/>
  <c r="V49" i="39" s="1"/>
  <c r="V160" i="38"/>
  <c r="U49" i="39" s="1"/>
  <c r="O160" i="38"/>
  <c r="N49" i="39" s="1"/>
  <c r="N160" i="38"/>
  <c r="M49" i="39"/>
  <c r="M160" i="38"/>
  <c r="L49" i="39" s="1"/>
  <c r="K160" i="38"/>
  <c r="J49" i="39" s="1"/>
  <c r="J160" i="38"/>
  <c r="I49" i="39" s="1"/>
  <c r="F160" i="38"/>
  <c r="E49" i="39" s="1"/>
  <c r="C27" i="4"/>
  <c r="C26" i="4"/>
  <c r="G49" i="2"/>
  <c r="G48" i="2" s="1"/>
  <c r="H49" i="2"/>
  <c r="H48" i="2" s="1"/>
  <c r="I49" i="2"/>
  <c r="I48" i="2" s="1"/>
  <c r="J49" i="2"/>
  <c r="J48" i="2" s="1"/>
  <c r="K49" i="2"/>
  <c r="K48" i="2" s="1"/>
  <c r="L49" i="2"/>
  <c r="L48" i="2" s="1"/>
  <c r="M49" i="2"/>
  <c r="M48" i="2" s="1"/>
  <c r="N49" i="2"/>
  <c r="N48" i="2" s="1"/>
  <c r="O49" i="2"/>
  <c r="O48" i="2" s="1"/>
  <c r="P49" i="2"/>
  <c r="P48" i="2" s="1"/>
  <c r="G43" i="2"/>
  <c r="H43" i="2"/>
  <c r="I43" i="2"/>
  <c r="J43" i="2"/>
  <c r="K43" i="2"/>
  <c r="L43" i="2"/>
  <c r="M43" i="2"/>
  <c r="N43" i="2"/>
  <c r="O43" i="2"/>
  <c r="P43" i="2"/>
  <c r="F49" i="2"/>
  <c r="F48" i="2" s="1"/>
  <c r="F43" i="2"/>
  <c r="C15" i="4"/>
  <c r="C14" i="4"/>
  <c r="AA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L2" i="2"/>
  <c r="C16" i="4" s="1"/>
  <c r="K7" i="3"/>
  <c r="AC15" i="38" s="1"/>
  <c r="E18" i="3"/>
  <c r="O50" i="39"/>
  <c r="S50" i="39"/>
  <c r="W44" i="39"/>
  <c r="U57" i="39"/>
  <c r="R57" i="39"/>
  <c r="Z57" i="39"/>
  <c r="E22" i="3"/>
  <c r="X44" i="39"/>
  <c r="Y44" i="39"/>
  <c r="U44" i="39"/>
  <c r="O44" i="39"/>
  <c r="G44" i="39"/>
  <c r="AB8" i="38"/>
  <c r="C103" i="38"/>
  <c r="AB146" i="36"/>
  <c r="C98" i="36"/>
  <c r="AB91" i="36"/>
  <c r="AB50" i="36"/>
  <c r="AB96" i="38"/>
  <c r="AB146" i="38"/>
  <c r="C106" i="38"/>
  <c r="C101" i="36"/>
  <c r="G92" i="36"/>
  <c r="G91" i="36" s="1"/>
  <c r="G7" i="9"/>
  <c r="H7" i="9" s="1"/>
  <c r="H6" i="9" s="1"/>
  <c r="F7" i="9"/>
  <c r="E7" i="9" s="1"/>
  <c r="F38" i="18"/>
  <c r="AB141" i="36"/>
  <c r="AB60" i="36"/>
  <c r="F38" i="39"/>
  <c r="G38" i="39" s="1"/>
  <c r="AB113" i="38"/>
  <c r="C96" i="36"/>
  <c r="G147" i="38"/>
  <c r="H147" i="38" s="1"/>
  <c r="G97" i="38"/>
  <c r="G96" i="38" s="1"/>
  <c r="C105" i="38"/>
  <c r="G51" i="38"/>
  <c r="H51" i="38" s="1"/>
  <c r="F34" i="2"/>
  <c r="G61" i="38"/>
  <c r="H61" i="38" s="1"/>
  <c r="AB151" i="38"/>
  <c r="G109" i="36"/>
  <c r="H109" i="36" s="1"/>
  <c r="AC57" i="36"/>
  <c r="AC11" i="36"/>
  <c r="AA150" i="36"/>
  <c r="AB43" i="48" s="1"/>
  <c r="AA76" i="36"/>
  <c r="AA79" i="36"/>
  <c r="AA82" i="36" s="1"/>
  <c r="F12" i="36"/>
  <c r="AB12" i="36" s="1"/>
  <c r="E76" i="36"/>
  <c r="E79" i="36" s="1"/>
  <c r="E80" i="36" s="1"/>
  <c r="AB11" i="36"/>
  <c r="J12" i="36"/>
  <c r="I40" i="36"/>
  <c r="I76" i="36"/>
  <c r="I79" i="36"/>
  <c r="N12" i="36"/>
  <c r="R12" i="36"/>
  <c r="Q40" i="36"/>
  <c r="V12" i="36"/>
  <c r="U76" i="36"/>
  <c r="U79" i="36" s="1"/>
  <c r="Z12" i="36"/>
  <c r="Y40" i="36"/>
  <c r="Y76" i="36"/>
  <c r="Y79" i="36" s="1"/>
  <c r="Y80" i="36" s="1"/>
  <c r="P27" i="36"/>
  <c r="O24" i="36"/>
  <c r="P25" i="36"/>
  <c r="X27" i="36"/>
  <c r="W39" i="36"/>
  <c r="U40" i="36"/>
  <c r="AC44" i="36"/>
  <c r="G55" i="36"/>
  <c r="O150" i="36"/>
  <c r="N43" i="48" s="1"/>
  <c r="O76" i="36"/>
  <c r="O79" i="36"/>
  <c r="I150" i="36"/>
  <c r="H43" i="48" s="1"/>
  <c r="V150" i="36"/>
  <c r="W43" i="48"/>
  <c r="M40" i="36"/>
  <c r="W150" i="36"/>
  <c r="X43" i="48"/>
  <c r="W76" i="36"/>
  <c r="W79" i="36" s="1"/>
  <c r="W80" i="36" s="1"/>
  <c r="Y150" i="36"/>
  <c r="Z43" i="48" s="1"/>
  <c r="S24" i="36"/>
  <c r="T25" i="36" s="1"/>
  <c r="I24" i="36"/>
  <c r="I39" i="36" s="1"/>
  <c r="Z150" i="36"/>
  <c r="AA43" i="48"/>
  <c r="G154" i="36"/>
  <c r="F47" i="48" s="1"/>
  <c r="N133" i="36"/>
  <c r="F166" i="36"/>
  <c r="E59" i="48" s="1"/>
  <c r="AB135" i="36"/>
  <c r="N76" i="36"/>
  <c r="R76" i="36"/>
  <c r="R79" i="36" s="1"/>
  <c r="V76" i="36"/>
  <c r="K12" i="36"/>
  <c r="AA12" i="36"/>
  <c r="J24" i="36"/>
  <c r="J39" i="36" s="1"/>
  <c r="K25" i="36"/>
  <c r="N24" i="36"/>
  <c r="O25" i="36" s="1"/>
  <c r="V24" i="36"/>
  <c r="Z24" i="36"/>
  <c r="AA25" i="36" s="1"/>
  <c r="K27" i="36"/>
  <c r="AA27" i="36"/>
  <c r="L40" i="36"/>
  <c r="V40" i="36"/>
  <c r="E150" i="36"/>
  <c r="D43" i="48" s="1"/>
  <c r="AB42" i="36"/>
  <c r="H150" i="36"/>
  <c r="G43" i="48" s="1"/>
  <c r="AB57" i="36"/>
  <c r="L76" i="36"/>
  <c r="L79" i="36" s="1"/>
  <c r="AC163" i="36"/>
  <c r="AD56" i="48" s="1"/>
  <c r="M12" i="36"/>
  <c r="T40" i="36"/>
  <c r="M150" i="36"/>
  <c r="L43" i="48" s="1"/>
  <c r="R150" i="36"/>
  <c r="Q43" i="48" s="1"/>
  <c r="S43" i="48"/>
  <c r="H79" i="36"/>
  <c r="H82" i="36" s="1"/>
  <c r="E94" i="36"/>
  <c r="AB94" i="36" s="1"/>
  <c r="AB98" i="36"/>
  <c r="G111" i="36"/>
  <c r="AC112" i="36"/>
  <c r="S133" i="36"/>
  <c r="E156" i="36"/>
  <c r="D49" i="48" s="1"/>
  <c r="E154" i="36"/>
  <c r="D47" i="48" s="1"/>
  <c r="AB112" i="36"/>
  <c r="E111" i="36"/>
  <c r="AB111" i="36"/>
  <c r="H105" i="36"/>
  <c r="H159" i="36"/>
  <c r="G52" i="48" s="1"/>
  <c r="X159" i="36"/>
  <c r="Y52" i="48"/>
  <c r="AB106" i="36"/>
  <c r="E160" i="36"/>
  <c r="D53" i="48" s="1"/>
  <c r="G158" i="36"/>
  <c r="F51" i="48" s="1"/>
  <c r="E158" i="38"/>
  <c r="D50" i="39" s="1"/>
  <c r="F51" i="39"/>
  <c r="L155" i="38"/>
  <c r="K43" i="39"/>
  <c r="U74" i="38"/>
  <c r="U156" i="38"/>
  <c r="T45" i="39"/>
  <c r="O110" i="38"/>
  <c r="O163" i="38" s="1"/>
  <c r="N53" i="39" s="1"/>
  <c r="F87" i="38"/>
  <c r="E44" i="39"/>
  <c r="M87" i="38"/>
  <c r="L44" i="39"/>
  <c r="T87" i="38"/>
  <c r="S44" i="39"/>
  <c r="T99" i="38"/>
  <c r="T110" i="38" s="1"/>
  <c r="T163" i="38" s="1"/>
  <c r="S53" i="39" s="1"/>
  <c r="V99" i="38"/>
  <c r="N50" i="39"/>
  <c r="N47" i="39"/>
  <c r="N44" i="39"/>
  <c r="X155" i="38"/>
  <c r="W43" i="39"/>
  <c r="X40" i="38"/>
  <c r="X154" i="38"/>
  <c r="W41" i="39"/>
  <c r="I74" i="38"/>
  <c r="I156" i="38"/>
  <c r="H45" i="39"/>
  <c r="M155" i="38"/>
  <c r="L43" i="39" s="1"/>
  <c r="Y155" i="38"/>
  <c r="X43" i="39"/>
  <c r="J87" i="38"/>
  <c r="AB94" i="38"/>
  <c r="G99" i="38"/>
  <c r="N99" i="38"/>
  <c r="N110" i="38" s="1"/>
  <c r="N163" i="38"/>
  <c r="M53" i="39"/>
  <c r="Q99" i="38"/>
  <c r="Q159" i="38" s="1"/>
  <c r="P48" i="39"/>
  <c r="U99" i="38"/>
  <c r="U110" i="38" s="1"/>
  <c r="U163" i="38" s="1"/>
  <c r="T53" i="39" s="1"/>
  <c r="U159" i="38"/>
  <c r="T48" i="39" s="1"/>
  <c r="X74" i="38"/>
  <c r="X156" i="38"/>
  <c r="W45" i="39" s="1"/>
  <c r="F40" i="38"/>
  <c r="F154" i="38" s="1"/>
  <c r="E41" i="39" s="1"/>
  <c r="J74" i="38"/>
  <c r="J156" i="38"/>
  <c r="I45" i="39"/>
  <c r="AA99" i="38"/>
  <c r="AA159" i="38" s="1"/>
  <c r="Z48" i="39"/>
  <c r="F138" i="38"/>
  <c r="F139" i="38" s="1"/>
  <c r="K76" i="38"/>
  <c r="H155" i="38"/>
  <c r="G43" i="39"/>
  <c r="K155" i="38"/>
  <c r="J43" i="39" s="1"/>
  <c r="J47" i="39"/>
  <c r="I76" i="38"/>
  <c r="M76" i="38"/>
  <c r="P155" i="38"/>
  <c r="O43" i="39"/>
  <c r="M39" i="38"/>
  <c r="M73" i="38" s="1"/>
  <c r="R44" i="39"/>
  <c r="Y39" i="38"/>
  <c r="K47" i="39"/>
  <c r="K50" i="39"/>
  <c r="K74" i="38"/>
  <c r="K156" i="38"/>
  <c r="J45" i="39"/>
  <c r="AB68" i="38"/>
  <c r="W155" i="38"/>
  <c r="V43" i="39"/>
  <c r="F159" i="38"/>
  <c r="E48" i="39"/>
  <c r="M44" i="39"/>
  <c r="E50" i="39"/>
  <c r="V74" i="38"/>
  <c r="V156" i="38" s="1"/>
  <c r="U45" i="39" s="1"/>
  <c r="W74" i="38"/>
  <c r="W156" i="38"/>
  <c r="V45" i="39"/>
  <c r="AA40" i="38"/>
  <c r="AA154" i="38"/>
  <c r="Z41" i="39"/>
  <c r="M110" i="38"/>
  <c r="M163" i="38" s="1"/>
  <c r="L53" i="39" s="1"/>
  <c r="J155" i="38"/>
  <c r="I43" i="39" s="1"/>
  <c r="N159" i="38"/>
  <c r="M48" i="39" s="1"/>
  <c r="AC103" i="38"/>
  <c r="F74" i="38"/>
  <c r="F156" i="38" s="1"/>
  <c r="E45" i="39" s="1"/>
  <c r="G74" i="38"/>
  <c r="G156" i="38" s="1"/>
  <c r="F45" i="39" s="1"/>
  <c r="P138" i="38"/>
  <c r="S138" i="38"/>
  <c r="J99" i="38"/>
  <c r="J110" i="38" s="1"/>
  <c r="J163" i="38" s="1"/>
  <c r="I53" i="39" s="1"/>
  <c r="V138" i="38"/>
  <c r="H74" i="38"/>
  <c r="H156" i="38"/>
  <c r="G45" i="39"/>
  <c r="L74" i="38"/>
  <c r="L156" i="38" s="1"/>
  <c r="K45" i="39"/>
  <c r="AA39" i="38"/>
  <c r="AA153" i="38" s="1"/>
  <c r="Z40" i="39" s="1"/>
  <c r="O76" i="38"/>
  <c r="I99" i="38"/>
  <c r="I159" i="38" s="1"/>
  <c r="H48" i="39"/>
  <c r="H138" i="38"/>
  <c r="U138" i="38"/>
  <c r="X138" i="38"/>
  <c r="AA138" i="38"/>
  <c r="O40" i="38"/>
  <c r="O154" i="38"/>
  <c r="N41" i="39" s="1"/>
  <c r="G40" i="38"/>
  <c r="G154" i="38" s="1"/>
  <c r="F41" i="39"/>
  <c r="O74" i="38"/>
  <c r="O156" i="38" s="1"/>
  <c r="N45" i="39" s="1"/>
  <c r="T40" i="38"/>
  <c r="T154" i="38" s="1"/>
  <c r="S41" i="39" s="1"/>
  <c r="P74" i="38"/>
  <c r="P156" i="38"/>
  <c r="O45" i="39" s="1"/>
  <c r="H40" i="38"/>
  <c r="H154" i="38" s="1"/>
  <c r="G41" i="39" s="1"/>
  <c r="W40" i="38"/>
  <c r="W154" i="38"/>
  <c r="V41" i="39" s="1"/>
  <c r="D22" i="9"/>
  <c r="N40" i="38"/>
  <c r="N154" i="38" s="1"/>
  <c r="M41" i="39" s="1"/>
  <c r="N74" i="38"/>
  <c r="N156" i="38"/>
  <c r="M45" i="39"/>
  <c r="O39" i="38"/>
  <c r="Q40" i="38"/>
  <c r="Q154" i="38" s="1"/>
  <c r="P41" i="39"/>
  <c r="Q39" i="38"/>
  <c r="R99" i="38"/>
  <c r="I138" i="38"/>
  <c r="M74" i="38"/>
  <c r="M156" i="38" s="1"/>
  <c r="L45" i="39" s="1"/>
  <c r="AB84" i="38"/>
  <c r="E87" i="38"/>
  <c r="AB87" i="38"/>
  <c r="J138" i="38"/>
  <c r="J40" i="38"/>
  <c r="J154" i="38"/>
  <c r="I41" i="39"/>
  <c r="M138" i="38"/>
  <c r="W25" i="36"/>
  <c r="V39" i="36"/>
  <c r="F40" i="36"/>
  <c r="O39" i="36"/>
  <c r="E133" i="36"/>
  <c r="AB133" i="36" s="1"/>
  <c r="X25" i="36"/>
  <c r="G150" i="36"/>
  <c r="F43" i="48" s="1"/>
  <c r="AC42" i="36"/>
  <c r="G76" i="36"/>
  <c r="G79" i="36"/>
  <c r="G80" i="36" s="1"/>
  <c r="AC80" i="36" s="1"/>
  <c r="Y148" i="36"/>
  <c r="Z40" i="48" s="1"/>
  <c r="Q148" i="36"/>
  <c r="P40" i="48" s="1"/>
  <c r="U76" i="38"/>
  <c r="U39" i="38"/>
  <c r="S39" i="38"/>
  <c r="AA76" i="38"/>
  <c r="Q110" i="38"/>
  <c r="Q163" i="38"/>
  <c r="P53" i="39" s="1"/>
  <c r="G159" i="38"/>
  <c r="I110" i="38"/>
  <c r="I163" i="38" s="1"/>
  <c r="H53" i="39"/>
  <c r="Y153" i="38"/>
  <c r="X40" i="39"/>
  <c r="K39" i="38"/>
  <c r="G155" i="38"/>
  <c r="F43" i="39" s="1"/>
  <c r="AB165" i="38"/>
  <c r="R110" i="38"/>
  <c r="R163" i="38"/>
  <c r="Q53" i="39" s="1"/>
  <c r="R159" i="38"/>
  <c r="Q48" i="39" s="1"/>
  <c r="Q153" i="38"/>
  <c r="P40" i="39" s="1"/>
  <c r="K73" i="38"/>
  <c r="K153" i="38"/>
  <c r="J40" i="39" s="1"/>
  <c r="S153" i="38"/>
  <c r="O153" i="38"/>
  <c r="N40" i="39" s="1"/>
  <c r="E40" i="36"/>
  <c r="E82" i="36"/>
  <c r="AB82" i="36" s="1"/>
  <c r="E151" i="36"/>
  <c r="D44" i="48" s="1"/>
  <c r="AC159" i="38"/>
  <c r="F48" i="39"/>
  <c r="U153" i="38"/>
  <c r="T40" i="39" s="1"/>
  <c r="AC155" i="38"/>
  <c r="AB163" i="38"/>
  <c r="E165" i="36"/>
  <c r="D58" i="48" s="1"/>
  <c r="AB134" i="36"/>
  <c r="AB161" i="38"/>
  <c r="AB159" i="38"/>
  <c r="AB157" i="38"/>
  <c r="AB155" i="38"/>
  <c r="AB153" i="38"/>
  <c r="B3" i="36"/>
  <c r="Q155" i="38"/>
  <c r="P43" i="39"/>
  <c r="Q74" i="38"/>
  <c r="Q156" i="38" s="1"/>
  <c r="P45" i="39"/>
  <c r="S155" i="38"/>
  <c r="R43" i="39"/>
  <c r="S74" i="38"/>
  <c r="S156" i="38"/>
  <c r="R45" i="39" s="1"/>
  <c r="S73" i="38"/>
  <c r="AA74" i="38"/>
  <c r="AA156" i="38" s="1"/>
  <c r="Z45" i="39" s="1"/>
  <c r="H50" i="39"/>
  <c r="R74" i="38"/>
  <c r="R156" i="38" s="1"/>
  <c r="Q45" i="39" s="1"/>
  <c r="R155" i="38"/>
  <c r="Q43" i="39"/>
  <c r="AB100" i="38"/>
  <c r="R40" i="39"/>
  <c r="N138" i="38"/>
  <c r="R138" i="38"/>
  <c r="U148" i="36"/>
  <c r="V40" i="48"/>
  <c r="U56" i="36"/>
  <c r="U149" i="36"/>
  <c r="V41" i="48"/>
  <c r="F150" i="36"/>
  <c r="E43" i="48" s="1"/>
  <c r="F76" i="36"/>
  <c r="AB76" i="36"/>
  <c r="K76" i="36"/>
  <c r="K79" i="36"/>
  <c r="K82" i="36" s="1"/>
  <c r="K150" i="36"/>
  <c r="S76" i="36"/>
  <c r="S79" i="36"/>
  <c r="S82" i="36" s="1"/>
  <c r="S150" i="36"/>
  <c r="T43" i="48" s="1"/>
  <c r="Z155" i="36"/>
  <c r="AA48" i="48"/>
  <c r="Z105" i="36"/>
  <c r="Z159" i="36"/>
  <c r="AA52" i="48"/>
  <c r="I25" i="36"/>
  <c r="H39" i="36"/>
  <c r="J76" i="36"/>
  <c r="J150" i="36"/>
  <c r="I43" i="48" s="1"/>
  <c r="X150" i="36"/>
  <c r="Y43" i="48" s="1"/>
  <c r="I105" i="36"/>
  <c r="I159" i="36"/>
  <c r="H52" i="48" s="1"/>
  <c r="Q105" i="36"/>
  <c r="Q159" i="36"/>
  <c r="P52" i="48" s="1"/>
  <c r="Y105" i="36"/>
  <c r="Y159" i="36" s="1"/>
  <c r="Z52" i="48" s="1"/>
  <c r="S40" i="36"/>
  <c r="U12" i="36"/>
  <c r="W40" i="36"/>
  <c r="S12" i="36"/>
  <c r="Y12" i="36"/>
  <c r="L24" i="36"/>
  <c r="M25" i="36" s="1"/>
  <c r="T24" i="36"/>
  <c r="AB26" i="36"/>
  <c r="Z40" i="36"/>
  <c r="U150" i="36"/>
  <c r="V43" i="48" s="1"/>
  <c r="X76" i="36"/>
  <c r="X79" i="36"/>
  <c r="X80" i="36" s="1"/>
  <c r="Q12" i="36"/>
  <c r="F155" i="38"/>
  <c r="E43" i="39"/>
  <c r="I155" i="38"/>
  <c r="H43" i="39"/>
  <c r="N155" i="38"/>
  <c r="M43" i="39"/>
  <c r="U155" i="38"/>
  <c r="T43" i="39"/>
  <c r="Y74" i="38"/>
  <c r="Y156" i="38"/>
  <c r="X45" i="39" s="1"/>
  <c r="I50" i="39"/>
  <c r="I47" i="39"/>
  <c r="O155" i="38"/>
  <c r="N43" i="39"/>
  <c r="W39" i="38"/>
  <c r="W73" i="38" s="1"/>
  <c r="S76" i="38"/>
  <c r="X57" i="39"/>
  <c r="G87" i="38"/>
  <c r="AC87" i="38"/>
  <c r="G39" i="38"/>
  <c r="G153" i="38" s="1"/>
  <c r="V40" i="38"/>
  <c r="V154" i="38"/>
  <c r="U41" i="39"/>
  <c r="U25" i="36"/>
  <c r="T39" i="36"/>
  <c r="G76" i="38"/>
  <c r="AC76" i="38" s="1"/>
  <c r="Z47" i="39"/>
  <c r="Z50" i="39"/>
  <c r="V57" i="39"/>
  <c r="W76" i="38"/>
  <c r="G133" i="36"/>
  <c r="AC133" i="36"/>
  <c r="AC111" i="36"/>
  <c r="AC76" i="36"/>
  <c r="F37" i="18"/>
  <c r="J159" i="38"/>
  <c r="I48" i="39"/>
  <c r="AA110" i="38"/>
  <c r="AA163" i="38" s="1"/>
  <c r="Z53" i="39" s="1"/>
  <c r="G110" i="38"/>
  <c r="AC110" i="38" s="1"/>
  <c r="AC99" i="38"/>
  <c r="F50" i="39"/>
  <c r="E105" i="36"/>
  <c r="AB105" i="36" s="1"/>
  <c r="G40" i="36"/>
  <c r="Z74" i="38"/>
  <c r="Z156" i="38" s="1"/>
  <c r="Y45" i="39" s="1"/>
  <c r="Z155" i="38"/>
  <c r="Y43" i="39"/>
  <c r="T138" i="38"/>
  <c r="G142" i="36"/>
  <c r="G141" i="36"/>
  <c r="G61" i="36"/>
  <c r="H61" i="36"/>
  <c r="I61" i="36" s="1"/>
  <c r="AB50" i="38"/>
  <c r="C102" i="38"/>
  <c r="G9" i="36"/>
  <c r="F9" i="36"/>
  <c r="E9" i="36" s="1"/>
  <c r="E8" i="36" s="1"/>
  <c r="AB8" i="36"/>
  <c r="G9" i="38"/>
  <c r="G8" i="38" s="1"/>
  <c r="C97" i="36"/>
  <c r="C104" i="38"/>
  <c r="C100" i="36"/>
  <c r="G51" i="36"/>
  <c r="H51" i="36" s="1"/>
  <c r="Q9" i="22"/>
  <c r="Q7" i="22" s="1"/>
  <c r="R7" i="22" s="1"/>
  <c r="S7" i="22" s="1"/>
  <c r="T7" i="22" s="1"/>
  <c r="U7" i="22" s="1"/>
  <c r="V7" i="22" s="1"/>
  <c r="W7" i="22" s="1"/>
  <c r="X7" i="22" s="1"/>
  <c r="Y7" i="22" s="1"/>
  <c r="Z7" i="22" s="1"/>
  <c r="AA7" i="22" s="1"/>
  <c r="AB7" i="22" s="1"/>
  <c r="AC7" i="22" s="1"/>
  <c r="AD7" i="22" s="1"/>
  <c r="AE7" i="22" s="1"/>
  <c r="AF7" i="22" s="1"/>
  <c r="AG7" i="22" s="1"/>
  <c r="AH7" i="22" s="1"/>
  <c r="AI7" i="22" s="1"/>
  <c r="AJ7" i="22" s="1"/>
  <c r="AK7" i="22" s="1"/>
  <c r="AL7" i="22" s="1"/>
  <c r="AM7" i="22" s="1"/>
  <c r="AN7" i="22" s="1"/>
  <c r="AO7" i="22" s="1"/>
  <c r="AP7" i="22" s="1"/>
  <c r="AQ7" i="22" s="1"/>
  <c r="AR7" i="22" s="1"/>
  <c r="AS7" i="22" s="1"/>
  <c r="AT7" i="22" s="1"/>
  <c r="AU7" i="22" s="1"/>
  <c r="AV7" i="22" s="1"/>
  <c r="AW7" i="22" s="1"/>
  <c r="AX7" i="22" s="1"/>
  <c r="AY7" i="22" s="1"/>
  <c r="AZ7" i="22" s="1"/>
  <c r="BA7" i="22" s="1"/>
  <c r="BB7" i="22" s="1"/>
  <c r="BC7" i="22" s="1"/>
  <c r="BD7" i="22" s="1"/>
  <c r="BE7" i="22" s="1"/>
  <c r="BF7" i="22" s="1"/>
  <c r="BG7" i="22" s="1"/>
  <c r="BH7" i="22" s="1"/>
  <c r="BI7" i="22" s="1"/>
  <c r="BJ7" i="22" s="1"/>
  <c r="BK7" i="22" s="1"/>
  <c r="BL7" i="22" s="1"/>
  <c r="BM7" i="22" s="1"/>
  <c r="BN7" i="22" s="1"/>
  <c r="BO7" i="22" s="1"/>
  <c r="BP7" i="22" s="1"/>
  <c r="BQ7" i="22" s="1"/>
  <c r="BR7" i="22" s="1"/>
  <c r="BS7" i="22" s="1"/>
  <c r="BT7" i="22" s="1"/>
  <c r="BU7" i="22" s="1"/>
  <c r="BV7" i="22" s="1"/>
  <c r="BW7" i="22" s="1"/>
  <c r="BX7" i="22" s="1"/>
  <c r="BY7" i="22" s="1"/>
  <c r="BZ7" i="22" s="1"/>
  <c r="CA7" i="22" s="1"/>
  <c r="CB7" i="22" s="1"/>
  <c r="CC7" i="22" s="1"/>
  <c r="AB108" i="36"/>
  <c r="C101" i="38"/>
  <c r="G7" i="35"/>
  <c r="H7" i="35" s="1"/>
  <c r="G114" i="38"/>
  <c r="G113" i="38" s="1"/>
  <c r="C99" i="36"/>
  <c r="G152" i="38"/>
  <c r="F152" i="38" s="1"/>
  <c r="G151" i="38"/>
  <c r="AB60" i="38"/>
  <c r="G147" i="36"/>
  <c r="G146" i="36" s="1"/>
  <c r="R155" i="36"/>
  <c r="Q48" i="48" s="1"/>
  <c r="S48" i="48"/>
  <c r="E99" i="38"/>
  <c r="V27" i="36"/>
  <c r="Q87" i="38"/>
  <c r="N27" i="36"/>
  <c r="W94" i="36"/>
  <c r="W105" i="36" s="1"/>
  <c r="W159" i="36" s="1"/>
  <c r="X52" i="48" s="1"/>
  <c r="AB139" i="36"/>
  <c r="H40" i="36"/>
  <c r="L150" i="36"/>
  <c r="K43" i="48" s="1"/>
  <c r="AA94" i="36"/>
  <c r="AA105" i="36" s="1"/>
  <c r="AA159" i="36" s="1"/>
  <c r="AB52" i="48" s="1"/>
  <c r="E138" i="38"/>
  <c r="AB138" i="38" s="1"/>
  <c r="AA155" i="36"/>
  <c r="AB48" i="48" s="1"/>
  <c r="E110" i="38"/>
  <c r="E159" i="38"/>
  <c r="D48" i="39"/>
  <c r="AB99" i="38"/>
  <c r="W155" i="36"/>
  <c r="X48" i="48" s="1"/>
  <c r="E163" i="38"/>
  <c r="D53" i="39" s="1"/>
  <c r="AB110" i="38"/>
  <c r="G60" i="36"/>
  <c r="G34" i="2"/>
  <c r="G33" i="2" s="1"/>
  <c r="F147" i="38"/>
  <c r="E147" i="38" s="1"/>
  <c r="E146" i="38" s="1"/>
  <c r="F37" i="39"/>
  <c r="E38" i="18"/>
  <c r="G38" i="18"/>
  <c r="H38" i="18" s="1"/>
  <c r="H37" i="18" s="1"/>
  <c r="AC85" i="38"/>
  <c r="AC60" i="36"/>
  <c r="AC50" i="36"/>
  <c r="AC100" i="38"/>
  <c r="AC151" i="38"/>
  <c r="AC141" i="36"/>
  <c r="AC146" i="36"/>
  <c r="AC88" i="38"/>
  <c r="AC149" i="38"/>
  <c r="AC108" i="36"/>
  <c r="AC135" i="36"/>
  <c r="AC15" i="36"/>
  <c r="AC74" i="38"/>
  <c r="AC8" i="36"/>
  <c r="Q37" i="22"/>
  <c r="AC91" i="36"/>
  <c r="AC144" i="36"/>
  <c r="AC96" i="38"/>
  <c r="AC113" i="38"/>
  <c r="AC104" i="36"/>
  <c r="AC144" i="38"/>
  <c r="AC27" i="36"/>
  <c r="AC109" i="38"/>
  <c r="AC95" i="36"/>
  <c r="AC111" i="38"/>
  <c r="AC94" i="38"/>
  <c r="AC89" i="36"/>
  <c r="AC128" i="36"/>
  <c r="AB142" i="38"/>
  <c r="F33" i="2"/>
  <c r="G6" i="9"/>
  <c r="G37" i="18"/>
  <c r="F114" i="38"/>
  <c r="E114" i="38" s="1"/>
  <c r="E113" i="38" s="1"/>
  <c r="F113" i="38"/>
  <c r="F109" i="36"/>
  <c r="F108" i="36" s="1"/>
  <c r="G50" i="38"/>
  <c r="AM9" i="22"/>
  <c r="BI9" i="22" s="1"/>
  <c r="Q8" i="22"/>
  <c r="F146" i="38"/>
  <c r="H97" i="38"/>
  <c r="H96" i="38" s="1"/>
  <c r="H92" i="36"/>
  <c r="I92" i="36" s="1"/>
  <c r="F92" i="36"/>
  <c r="E92" i="36" s="1"/>
  <c r="E91" i="36" s="1"/>
  <c r="S54" i="49"/>
  <c r="G8" i="36"/>
  <c r="B3" i="48"/>
  <c r="D38" i="18"/>
  <c r="D37" i="18" s="1"/>
  <c r="E37" i="18"/>
  <c r="H91" i="36"/>
  <c r="F91" i="36"/>
  <c r="F33" i="57"/>
  <c r="T54" i="56"/>
  <c r="H147" i="36"/>
  <c r="H146" i="36" s="1"/>
  <c r="H152" i="38"/>
  <c r="H151" i="38" s="1"/>
  <c r="H114" i="38"/>
  <c r="I114" i="38"/>
  <c r="J114" i="38" s="1"/>
  <c r="F142" i="36"/>
  <c r="E142" i="36" s="1"/>
  <c r="E141" i="36" s="1"/>
  <c r="AC50" i="38"/>
  <c r="AC106" i="36"/>
  <c r="AC60" i="38"/>
  <c r="AC58" i="36"/>
  <c r="AC139" i="36"/>
  <c r="F33" i="55"/>
  <c r="T54" i="54"/>
  <c r="F33" i="54"/>
  <c r="N54" i="53"/>
  <c r="F33" i="53"/>
  <c r="F33" i="51"/>
  <c r="H9" i="36"/>
  <c r="H8" i="36" s="1"/>
  <c r="H113" i="38"/>
  <c r="I147" i="36"/>
  <c r="J147" i="36" s="1"/>
  <c r="AC12" i="38"/>
  <c r="AC15" i="58"/>
  <c r="AC133" i="38"/>
  <c r="E109" i="36"/>
  <c r="E108" i="36" s="1"/>
  <c r="F61" i="36"/>
  <c r="H142" i="36"/>
  <c r="H141" i="36" s="1"/>
  <c r="R9" i="22"/>
  <c r="F33" i="52"/>
  <c r="AC119" i="38"/>
  <c r="AC58" i="38"/>
  <c r="P50" i="39"/>
  <c r="P47" i="39"/>
  <c r="L50" i="39"/>
  <c r="L47" i="39"/>
  <c r="Q50" i="39"/>
  <c r="Q47" i="39"/>
  <c r="R50" i="39"/>
  <c r="R47" i="39"/>
  <c r="G73" i="38"/>
  <c r="AC73" i="38" s="1"/>
  <c r="I39" i="38"/>
  <c r="I73" i="38" s="1"/>
  <c r="E83" i="36"/>
  <c r="E152" i="36"/>
  <c r="D45" i="48" s="1"/>
  <c r="E159" i="58"/>
  <c r="D52" i="18" s="1"/>
  <c r="AB105" i="58"/>
  <c r="H153" i="58"/>
  <c r="G46" i="18" s="1"/>
  <c r="I103" i="58"/>
  <c r="G155" i="58"/>
  <c r="F48" i="18" s="1"/>
  <c r="AC155" i="58"/>
  <c r="AC94" i="58"/>
  <c r="F148" i="58"/>
  <c r="E40" i="18" s="1"/>
  <c r="F56" i="58"/>
  <c r="F149" i="58"/>
  <c r="E41" i="18" s="1"/>
  <c r="AA80" i="58"/>
  <c r="AA82" i="58"/>
  <c r="O80" i="58"/>
  <c r="O82" i="58"/>
  <c r="O83" i="58" s="1"/>
  <c r="O152" i="58" s="1"/>
  <c r="N45" i="18" s="1"/>
  <c r="E61" i="58"/>
  <c r="E60" i="58" s="1"/>
  <c r="F60" i="58"/>
  <c r="AC8" i="38"/>
  <c r="AC95" i="58"/>
  <c r="AC139" i="58"/>
  <c r="AC106" i="58"/>
  <c r="AC89" i="58"/>
  <c r="AC12" i="58"/>
  <c r="E40" i="58"/>
  <c r="G134" i="58"/>
  <c r="G138" i="58" s="1"/>
  <c r="AC138" i="58" s="1"/>
  <c r="AC27" i="58"/>
  <c r="AC146" i="58"/>
  <c r="AC141" i="58"/>
  <c r="AC128" i="58"/>
  <c r="AC108" i="58"/>
  <c r="AC91" i="58"/>
  <c r="AC60" i="58"/>
  <c r="AC50" i="58"/>
  <c r="AC14" i="58"/>
  <c r="AC13" i="58"/>
  <c r="AC14" i="36"/>
  <c r="AC58" i="58"/>
  <c r="AC8" i="58"/>
  <c r="E155" i="58"/>
  <c r="D48" i="18" s="1"/>
  <c r="AB94" i="58"/>
  <c r="X148" i="58"/>
  <c r="W40" i="18" s="1"/>
  <c r="P148" i="58"/>
  <c r="O40" i="18" s="1"/>
  <c r="P56" i="58"/>
  <c r="P149" i="58" s="1"/>
  <c r="O41" i="18" s="1"/>
  <c r="E150" i="58"/>
  <c r="E55" i="58"/>
  <c r="E148" i="58" s="1"/>
  <c r="D40" i="18" s="1"/>
  <c r="AB42" i="58"/>
  <c r="F50" i="58"/>
  <c r="Z148" i="58"/>
  <c r="Z56" i="58"/>
  <c r="Z149" i="58"/>
  <c r="Y41" i="18" s="1"/>
  <c r="R148" i="58"/>
  <c r="Q40" i="18" s="1"/>
  <c r="R56" i="58"/>
  <c r="R149" i="58"/>
  <c r="Q41" i="18" s="1"/>
  <c r="U80" i="58"/>
  <c r="U82" i="58"/>
  <c r="M80" i="58"/>
  <c r="I80" i="58"/>
  <c r="I82" i="58"/>
  <c r="I83" i="58" s="1"/>
  <c r="I152" i="58" s="1"/>
  <c r="H45" i="18" s="1"/>
  <c r="I61" i="58"/>
  <c r="I60" i="58" s="1"/>
  <c r="AA148" i="58"/>
  <c r="Z40" i="18" s="1"/>
  <c r="AA56" i="58"/>
  <c r="AA149" i="58"/>
  <c r="Z41" i="18" s="1"/>
  <c r="Y148" i="58"/>
  <c r="X40" i="18" s="1"/>
  <c r="U148" i="58"/>
  <c r="T40" i="18" s="1"/>
  <c r="U56" i="58"/>
  <c r="U149" i="58"/>
  <c r="T41" i="18" s="1"/>
  <c r="O56" i="58"/>
  <c r="O149" i="58" s="1"/>
  <c r="N41" i="18" s="1"/>
  <c r="M148" i="58"/>
  <c r="L40" i="18" s="1"/>
  <c r="M56" i="58"/>
  <c r="M149" i="58"/>
  <c r="L41" i="18" s="1"/>
  <c r="I148" i="58"/>
  <c r="H40" i="18" s="1"/>
  <c r="AC13" i="36"/>
  <c r="AC135" i="58"/>
  <c r="AC144" i="58"/>
  <c r="AC137" i="58"/>
  <c r="AC104" i="58"/>
  <c r="AC114" i="58"/>
  <c r="G40" i="58"/>
  <c r="AC11" i="58"/>
  <c r="E76" i="58"/>
  <c r="E79" i="58" s="1"/>
  <c r="AC25" i="58"/>
  <c r="AC101" i="36"/>
  <c r="G105" i="36"/>
  <c r="AC105" i="36" s="1"/>
  <c r="AC94" i="36"/>
  <c r="X82" i="36"/>
  <c r="X83" i="36" s="1"/>
  <c r="X152" i="36" s="1"/>
  <c r="Y45" i="48" s="1"/>
  <c r="S80" i="36"/>
  <c r="G56" i="36"/>
  <c r="AC56" i="36" s="1"/>
  <c r="G148" i="36"/>
  <c r="F40" i="48" s="1"/>
  <c r="AC55" i="36"/>
  <c r="F148" i="36"/>
  <c r="E40" i="48" s="1"/>
  <c r="F56" i="36"/>
  <c r="F149" i="36" s="1"/>
  <c r="E41" i="48" s="1"/>
  <c r="I148" i="36"/>
  <c r="H40" i="48" s="1"/>
  <c r="I56" i="36"/>
  <c r="I149" i="36"/>
  <c r="H41" i="48" s="1"/>
  <c r="K148" i="36"/>
  <c r="J40" i="48" s="1"/>
  <c r="K56" i="36"/>
  <c r="K149" i="36"/>
  <c r="J41" i="48" s="1"/>
  <c r="P56" i="36"/>
  <c r="P149" i="36" s="1"/>
  <c r="O41" i="48" s="1"/>
  <c r="S148" i="36"/>
  <c r="T40" i="48"/>
  <c r="S56" i="36"/>
  <c r="S149" i="36" s="1"/>
  <c r="T41" i="48" s="1"/>
  <c r="W56" i="36"/>
  <c r="W149" i="36" s="1"/>
  <c r="X41" i="48" s="1"/>
  <c r="W148" i="36"/>
  <c r="X40" i="48"/>
  <c r="Z148" i="36"/>
  <c r="AA40" i="48"/>
  <c r="Z56" i="36"/>
  <c r="Z149" i="36"/>
  <c r="AA41" i="48" s="1"/>
  <c r="I82" i="36"/>
  <c r="I83" i="36"/>
  <c r="I152" i="36"/>
  <c r="H45" i="48" s="1"/>
  <c r="I80" i="36"/>
  <c r="H56" i="36"/>
  <c r="H149" i="36"/>
  <c r="H148" i="36"/>
  <c r="G40" i="48" s="1"/>
  <c r="J148" i="36"/>
  <c r="I40" i="48" s="1"/>
  <c r="J56" i="36"/>
  <c r="J149" i="36"/>
  <c r="I41" i="48" s="1"/>
  <c r="L148" i="36"/>
  <c r="K40" i="48" s="1"/>
  <c r="L56" i="36"/>
  <c r="L149" i="36" s="1"/>
  <c r="K41" i="48" s="1"/>
  <c r="O148" i="36"/>
  <c r="N40" i="48" s="1"/>
  <c r="O56" i="36"/>
  <c r="O149" i="36"/>
  <c r="N41" i="48" s="1"/>
  <c r="R148" i="36"/>
  <c r="Q40" i="48" s="1"/>
  <c r="S40" i="48"/>
  <c r="R56" i="36"/>
  <c r="R149" i="36"/>
  <c r="Q41" i="48" s="1"/>
  <c r="V148" i="36"/>
  <c r="W40" i="48"/>
  <c r="V56" i="36"/>
  <c r="V149" i="36" s="1"/>
  <c r="W41" i="48" s="1"/>
  <c r="AA148" i="36"/>
  <c r="AB40" i="48" s="1"/>
  <c r="AA56" i="36"/>
  <c r="AA149" i="36"/>
  <c r="AB41" i="48"/>
  <c r="E148" i="36"/>
  <c r="D40" i="48" s="1"/>
  <c r="AB55" i="36"/>
  <c r="I151" i="36"/>
  <c r="H44" i="48" s="1"/>
  <c r="H80" i="36"/>
  <c r="W82" i="36"/>
  <c r="W151" i="36" s="1"/>
  <c r="X44" i="48" s="1"/>
  <c r="O80" i="36"/>
  <c r="O82" i="36"/>
  <c r="AA80" i="36"/>
  <c r="AC12" i="36"/>
  <c r="AC79" i="36"/>
  <c r="G82" i="36"/>
  <c r="AC82" i="36" s="1"/>
  <c r="F79" i="36"/>
  <c r="F8" i="36"/>
  <c r="G33" i="53"/>
  <c r="C25" i="4"/>
  <c r="R8" i="22"/>
  <c r="S9" i="22"/>
  <c r="AN9" i="22"/>
  <c r="BJ9" i="22" s="1"/>
  <c r="E61" i="36"/>
  <c r="E60" i="36" s="1"/>
  <c r="F60" i="36"/>
  <c r="J61" i="58"/>
  <c r="J60" i="58" s="1"/>
  <c r="AB55" i="58"/>
  <c r="E56" i="58"/>
  <c r="AB56" i="58" s="1"/>
  <c r="I153" i="58"/>
  <c r="H46" i="18" s="1"/>
  <c r="J103" i="58"/>
  <c r="J153" i="58" s="1"/>
  <c r="I46" i="18" s="1"/>
  <c r="I151" i="58"/>
  <c r="H44" i="18" s="1"/>
  <c r="U151" i="58"/>
  <c r="T44" i="18" s="1"/>
  <c r="U83" i="58"/>
  <c r="U152" i="58"/>
  <c r="T45" i="18" s="1"/>
  <c r="G165" i="58"/>
  <c r="F58" i="18" s="1"/>
  <c r="H134" i="58"/>
  <c r="H165" i="58" s="1"/>
  <c r="G58" i="18" s="1"/>
  <c r="O151" i="58"/>
  <c r="N44" i="18" s="1"/>
  <c r="AA151" i="58"/>
  <c r="Z44" i="18" s="1"/>
  <c r="AA83" i="58"/>
  <c r="AA152" i="58"/>
  <c r="Z45" i="18" s="1"/>
  <c r="G159" i="36"/>
  <c r="F52" i="48" s="1"/>
  <c r="G149" i="36"/>
  <c r="F41" i="48" s="1"/>
  <c r="X151" i="36"/>
  <c r="Y44" i="48" s="1"/>
  <c r="AC148" i="36"/>
  <c r="AD40" i="48" s="1"/>
  <c r="E149" i="36"/>
  <c r="D41" i="48" s="1"/>
  <c r="AB56" i="36"/>
  <c r="O83" i="36"/>
  <c r="O152" i="36" s="1"/>
  <c r="N45" i="48" s="1"/>
  <c r="O151" i="36"/>
  <c r="N44" i="48" s="1"/>
  <c r="W83" i="36"/>
  <c r="W152" i="36"/>
  <c r="X45" i="48" s="1"/>
  <c r="G83" i="36"/>
  <c r="AC83" i="36" s="1"/>
  <c r="F82" i="36"/>
  <c r="AB79" i="36"/>
  <c r="F80" i="36"/>
  <c r="AB80" i="36"/>
  <c r="AO9" i="22"/>
  <c r="BK9" i="22" s="1"/>
  <c r="S8" i="22"/>
  <c r="T9" i="22"/>
  <c r="AP9" i="22" s="1"/>
  <c r="BL9" i="22" s="1"/>
  <c r="E149" i="58"/>
  <c r="D41" i="18" s="1"/>
  <c r="K103" i="58"/>
  <c r="K153" i="58" s="1"/>
  <c r="J46" i="18" s="1"/>
  <c r="AC159" i="36"/>
  <c r="AD52" i="48" s="1"/>
  <c r="F151" i="36"/>
  <c r="E44" i="48"/>
  <c r="F83" i="36"/>
  <c r="F152" i="36" s="1"/>
  <c r="E45" i="48" s="1"/>
  <c r="AB83" i="36"/>
  <c r="P41" i="48" l="1"/>
  <c r="R41" i="48"/>
  <c r="S110" i="38"/>
  <c r="S163" i="38" s="1"/>
  <c r="R53" i="39" s="1"/>
  <c r="S159" i="38"/>
  <c r="R48" i="39" s="1"/>
  <c r="K155" i="36"/>
  <c r="J48" i="48" s="1"/>
  <c r="K105" i="36"/>
  <c r="K159" i="36" s="1"/>
  <c r="J52" i="48" s="1"/>
  <c r="L80" i="36"/>
  <c r="L82" i="36"/>
  <c r="F39" i="36"/>
  <c r="G25" i="36"/>
  <c r="AC25" i="36" s="1"/>
  <c r="Q39" i="36"/>
  <c r="R25" i="36"/>
  <c r="Y39" i="36"/>
  <c r="Z25" i="36"/>
  <c r="S52" i="48"/>
  <c r="Q52" i="48"/>
  <c r="P48" i="48"/>
  <c r="R48" i="48"/>
  <c r="F48" i="48"/>
  <c r="AC155" i="36"/>
  <c r="AD48" i="48" s="1"/>
  <c r="S82" i="58"/>
  <c r="S80" i="58"/>
  <c r="J82" i="36"/>
  <c r="J80" i="36"/>
  <c r="M151" i="58"/>
  <c r="L44" i="18" s="1"/>
  <c r="M83" i="58"/>
  <c r="M152" i="58" s="1"/>
  <c r="L45" i="18" s="1"/>
  <c r="W110" i="38"/>
  <c r="W163" i="38" s="1"/>
  <c r="V53" i="39" s="1"/>
  <c r="W159" i="38"/>
  <c r="V48" i="39" s="1"/>
  <c r="Y50" i="39"/>
  <c r="Y47" i="39"/>
  <c r="E82" i="58"/>
  <c r="E80" i="58"/>
  <c r="AB80" i="58" s="1"/>
  <c r="AB79" i="58"/>
  <c r="E152" i="38"/>
  <c r="E151" i="38" s="1"/>
  <c r="F151" i="38"/>
  <c r="AC153" i="38"/>
  <c r="F40" i="39"/>
  <c r="K151" i="36"/>
  <c r="J44" i="48" s="1"/>
  <c r="K83" i="36"/>
  <c r="K152" i="36" s="1"/>
  <c r="J45" i="48" s="1"/>
  <c r="S151" i="36"/>
  <c r="T44" i="48" s="1"/>
  <c r="S83" i="36"/>
  <c r="S152" i="36" s="1"/>
  <c r="T45" i="48" s="1"/>
  <c r="H151" i="36"/>
  <c r="G44" i="48" s="1"/>
  <c r="H83" i="36"/>
  <c r="H152" i="36" s="1"/>
  <c r="G45" i="48" s="1"/>
  <c r="R80" i="36"/>
  <c r="R82" i="36"/>
  <c r="U82" i="36"/>
  <c r="U80" i="36"/>
  <c r="AA151" i="36"/>
  <c r="AB44" i="48" s="1"/>
  <c r="AA83" i="36"/>
  <c r="AA152" i="36" s="1"/>
  <c r="AB45" i="48" s="1"/>
  <c r="I147" i="38"/>
  <c r="H146" i="38"/>
  <c r="Y159" i="38"/>
  <c r="X48" i="39" s="1"/>
  <c r="Y110" i="38"/>
  <c r="Y163" i="38" s="1"/>
  <c r="X53" i="39" s="1"/>
  <c r="W47" i="39"/>
  <c r="W50" i="39"/>
  <c r="Q25" i="36"/>
  <c r="P39" i="36"/>
  <c r="F52" i="18"/>
  <c r="AC159" i="58"/>
  <c r="M39" i="36"/>
  <c r="N25" i="36"/>
  <c r="G38" i="48"/>
  <c r="F37" i="48"/>
  <c r="E38" i="48"/>
  <c r="D38" i="48" s="1"/>
  <c r="D37" i="48" s="1"/>
  <c r="P82" i="58"/>
  <c r="P80" i="58"/>
  <c r="W25" i="58"/>
  <c r="V39" i="58"/>
  <c r="Q105" i="58"/>
  <c r="Q159" i="58" s="1"/>
  <c r="P52" i="18" s="1"/>
  <c r="Q155" i="58"/>
  <c r="P48" i="18" s="1"/>
  <c r="AC134" i="58"/>
  <c r="X56" i="36"/>
  <c r="X149" i="36" s="1"/>
  <c r="Y41" i="48" s="1"/>
  <c r="V105" i="36"/>
  <c r="V159" i="36" s="1"/>
  <c r="W52" i="48" s="1"/>
  <c r="E155" i="36"/>
  <c r="D48" i="48" s="1"/>
  <c r="J25" i="36"/>
  <c r="K110" i="38"/>
  <c r="K163" i="38" s="1"/>
  <c r="J53" i="39" s="1"/>
  <c r="H159" i="38"/>
  <c r="G48" i="39" s="1"/>
  <c r="T159" i="38"/>
  <c r="S48" i="39" s="1"/>
  <c r="D47" i="39"/>
  <c r="Q44" i="39"/>
  <c r="AB104" i="36"/>
  <c r="N79" i="36"/>
  <c r="S53" i="48"/>
  <c r="Q53" i="48"/>
  <c r="J25" i="58"/>
  <c r="I39" i="58"/>
  <c r="K39" i="58"/>
  <c r="L25" i="58"/>
  <c r="G42" i="58"/>
  <c r="AC44" i="58"/>
  <c r="W105" i="58"/>
  <c r="W159" i="58" s="1"/>
  <c r="V52" i="18" s="1"/>
  <c r="W155" i="58"/>
  <c r="V48" i="18" s="1"/>
  <c r="AA55" i="38"/>
  <c r="AA56" i="38" s="1"/>
  <c r="AA155" i="38"/>
  <c r="Z43" i="39" s="1"/>
  <c r="L103" i="58"/>
  <c r="U9" i="22"/>
  <c r="V9" i="22" s="1"/>
  <c r="AR9" i="22" s="1"/>
  <c r="BN9" i="22" s="1"/>
  <c r="AB76" i="58"/>
  <c r="I153" i="38"/>
  <c r="H40" i="39" s="1"/>
  <c r="Y82" i="36"/>
  <c r="G146" i="38"/>
  <c r="E159" i="36"/>
  <c r="D52" i="48" s="1"/>
  <c r="P76" i="36"/>
  <c r="P79" i="36" s="1"/>
  <c r="AA73" i="38"/>
  <c r="O73" i="38"/>
  <c r="U47" i="39"/>
  <c r="Y73" i="38"/>
  <c r="V159" i="38"/>
  <c r="U48" i="39" s="1"/>
  <c r="V110" i="38"/>
  <c r="V163" i="38" s="1"/>
  <c r="U53" i="39" s="1"/>
  <c r="T155" i="38"/>
  <c r="S43" i="39" s="1"/>
  <c r="V79" i="36"/>
  <c r="K24" i="36"/>
  <c r="L25" i="36" s="1"/>
  <c r="AC26" i="36"/>
  <c r="Q76" i="36"/>
  <c r="Q79" i="36" s="1"/>
  <c r="G54" i="2"/>
  <c r="V76" i="38"/>
  <c r="P99" i="38"/>
  <c r="X159" i="38"/>
  <c r="W48" i="39" s="1"/>
  <c r="P47" i="48"/>
  <c r="R47" i="48"/>
  <c r="F133" i="36"/>
  <c r="F134" i="36" s="1"/>
  <c r="G56" i="38"/>
  <c r="AC56" i="38" s="1"/>
  <c r="P49" i="48"/>
  <c r="F82" i="58"/>
  <c r="F80" i="58"/>
  <c r="X150" i="58"/>
  <c r="W43" i="18" s="1"/>
  <c r="X76" i="58"/>
  <c r="X79" i="58" s="1"/>
  <c r="K150" i="58"/>
  <c r="J43" i="18" s="1"/>
  <c r="K76" i="58"/>
  <c r="K79" i="58" s="1"/>
  <c r="N76" i="58"/>
  <c r="N79" i="58" s="1"/>
  <c r="N150" i="58"/>
  <c r="M43" i="18" s="1"/>
  <c r="N55" i="58"/>
  <c r="Q55" i="58"/>
  <c r="Q76" i="58"/>
  <c r="Q79" i="58" s="1"/>
  <c r="W150" i="58"/>
  <c r="V43" i="18" s="1"/>
  <c r="W55" i="58"/>
  <c r="W76" i="58"/>
  <c r="W79" i="58" s="1"/>
  <c r="H51" i="58"/>
  <c r="G50" i="58"/>
  <c r="M155" i="58"/>
  <c r="L48" i="18" s="1"/>
  <c r="M105" i="58"/>
  <c r="M159" i="58" s="1"/>
  <c r="L52" i="18" s="1"/>
  <c r="U105" i="58"/>
  <c r="U159" i="58" s="1"/>
  <c r="T52" i="18" s="1"/>
  <c r="U155" i="58"/>
  <c r="T48" i="18" s="1"/>
  <c r="M12" i="38"/>
  <c r="L40" i="38"/>
  <c r="L154" i="38" s="1"/>
  <c r="K41" i="39" s="1"/>
  <c r="F143" i="38"/>
  <c r="F57" i="39"/>
  <c r="AC167" i="38"/>
  <c r="Y27" i="36"/>
  <c r="X24" i="36"/>
  <c r="Q49" i="48"/>
  <c r="S49" i="48"/>
  <c r="Q47" i="48"/>
  <c r="S47" i="48"/>
  <c r="AA133" i="36"/>
  <c r="M55" i="36"/>
  <c r="M76" i="36"/>
  <c r="M79" i="36" s="1"/>
  <c r="AC24" i="58"/>
  <c r="H25" i="58"/>
  <c r="G39" i="58"/>
  <c r="AC39" i="58" s="1"/>
  <c r="I105" i="58"/>
  <c r="I159" i="58" s="1"/>
  <c r="H52" i="18" s="1"/>
  <c r="I155" i="58"/>
  <c r="H48" i="18" s="1"/>
  <c r="Y105" i="58"/>
  <c r="Y159" i="58" s="1"/>
  <c r="X52" i="18" s="1"/>
  <c r="Y155" i="58"/>
  <c r="X48" i="18" s="1"/>
  <c r="G152" i="36"/>
  <c r="F45" i="48" s="1"/>
  <c r="I142" i="36"/>
  <c r="J142" i="36" s="1"/>
  <c r="J141" i="36" s="1"/>
  <c r="K80" i="36"/>
  <c r="AC105" i="58"/>
  <c r="AC39" i="38"/>
  <c r="I152" i="38"/>
  <c r="Q27" i="36"/>
  <c r="L39" i="36"/>
  <c r="L110" i="38"/>
  <c r="L163" i="38" s="1"/>
  <c r="K53" i="39" s="1"/>
  <c r="G24" i="36"/>
  <c r="AC165" i="38"/>
  <c r="F55" i="39"/>
  <c r="X47" i="39"/>
  <c r="X50" i="39"/>
  <c r="Q59" i="48"/>
  <c r="S59" i="48"/>
  <c r="W39" i="58"/>
  <c r="X25" i="58"/>
  <c r="S39" i="58"/>
  <c r="T25" i="58"/>
  <c r="H150" i="58"/>
  <c r="G43" i="18" s="1"/>
  <c r="H55" i="58"/>
  <c r="H76" i="58"/>
  <c r="H79" i="58" s="1"/>
  <c r="T55" i="58"/>
  <c r="T76" i="58"/>
  <c r="T79" i="58" s="1"/>
  <c r="T150" i="58"/>
  <c r="S43" i="18" s="1"/>
  <c r="J55" i="58"/>
  <c r="J76" i="58"/>
  <c r="J79" i="58" s="1"/>
  <c r="J150" i="58"/>
  <c r="I43" i="18" s="1"/>
  <c r="S150" i="58"/>
  <c r="R43" i="18" s="1"/>
  <c r="S55" i="58"/>
  <c r="V150" i="58"/>
  <c r="U43" i="18" s="1"/>
  <c r="V76" i="58"/>
  <c r="V79" i="58" s="1"/>
  <c r="V55" i="58"/>
  <c r="Y76" i="58"/>
  <c r="Y79" i="58" s="1"/>
  <c r="Y150" i="58"/>
  <c r="X43" i="18" s="1"/>
  <c r="O155" i="58"/>
  <c r="N48" i="18" s="1"/>
  <c r="O105" i="58"/>
  <c r="O159" i="58" s="1"/>
  <c r="N52" i="18" s="1"/>
  <c r="AC157" i="58"/>
  <c r="F50" i="18"/>
  <c r="T55" i="38"/>
  <c r="T56" i="38" s="1"/>
  <c r="H138" i="58"/>
  <c r="G151" i="36"/>
  <c r="G6" i="35"/>
  <c r="I113" i="38"/>
  <c r="W153" i="38"/>
  <c r="V40" i="39" s="1"/>
  <c r="T50" i="39"/>
  <c r="N39" i="36"/>
  <c r="F46" i="39"/>
  <c r="T8" i="22"/>
  <c r="AC165" i="58"/>
  <c r="S41" i="48"/>
  <c r="AC153" i="36"/>
  <c r="AD46" i="48" s="1"/>
  <c r="M153" i="38"/>
  <c r="L40" i="39" s="1"/>
  <c r="H60" i="36"/>
  <c r="F51" i="36"/>
  <c r="E51" i="36" s="1"/>
  <c r="E50" i="36" s="1"/>
  <c r="F97" i="38"/>
  <c r="Z39" i="36"/>
  <c r="R52" i="48"/>
  <c r="P150" i="36"/>
  <c r="O43" i="48" s="1"/>
  <c r="AC150" i="36"/>
  <c r="AD43" i="48" s="1"/>
  <c r="U73" i="38"/>
  <c r="R40" i="48"/>
  <c r="Q73" i="38"/>
  <c r="J44" i="39"/>
  <c r="Q150" i="36"/>
  <c r="V50" i="39"/>
  <c r="V47" i="39"/>
  <c r="R24" i="36"/>
  <c r="S27" i="36"/>
  <c r="V25" i="36"/>
  <c r="AB35" i="36"/>
  <c r="E24" i="36"/>
  <c r="M155" i="36"/>
  <c r="L48" i="48" s="1"/>
  <c r="M105" i="36"/>
  <c r="M159" i="36" s="1"/>
  <c r="L52" i="48" s="1"/>
  <c r="U94" i="36"/>
  <c r="W133" i="36"/>
  <c r="Z133" i="36"/>
  <c r="M124" i="36"/>
  <c r="M133" i="36" s="1"/>
  <c r="W124" i="36"/>
  <c r="Y39" i="58"/>
  <c r="R82" i="58"/>
  <c r="N39" i="58"/>
  <c r="Q150" i="58"/>
  <c r="P43" i="18" s="1"/>
  <c r="K55" i="58"/>
  <c r="L12" i="36"/>
  <c r="K40" i="36"/>
  <c r="O40" i="36"/>
  <c r="P12" i="36"/>
  <c r="S39" i="36"/>
  <c r="T12" i="36"/>
  <c r="T76" i="36"/>
  <c r="T79" i="36" s="1"/>
  <c r="T55" i="36"/>
  <c r="N150" i="36"/>
  <c r="M43" i="48" s="1"/>
  <c r="N55" i="36"/>
  <c r="U25" i="58"/>
  <c r="T39" i="58"/>
  <c r="V105" i="58"/>
  <c r="V159" i="58" s="1"/>
  <c r="U52" i="18" s="1"/>
  <c r="K105" i="58"/>
  <c r="K159" i="58" s="1"/>
  <c r="J52" i="18" s="1"/>
  <c r="K155" i="58"/>
  <c r="J48" i="18" s="1"/>
  <c r="S105" i="58"/>
  <c r="S159" i="58" s="1"/>
  <c r="R52" i="18" s="1"/>
  <c r="S155" i="58"/>
  <c r="R48" i="18" s="1"/>
  <c r="AA105" i="58"/>
  <c r="AA159" i="58" s="1"/>
  <c r="Z52" i="18" s="1"/>
  <c r="AA155" i="58"/>
  <c r="Z48" i="18" s="1"/>
  <c r="X124" i="36"/>
  <c r="X133" i="36" s="1"/>
  <c r="M54" i="51"/>
  <c r="T54" i="52"/>
  <c r="J103" i="36"/>
  <c r="I153" i="36"/>
  <c r="H46" i="48" s="1"/>
  <c r="Z80" i="58"/>
  <c r="Z82" i="58"/>
  <c r="AB12" i="58"/>
  <c r="AB35" i="58"/>
  <c r="E24" i="58"/>
  <c r="I25" i="58"/>
  <c r="H39" i="58"/>
  <c r="Q25" i="58"/>
  <c r="P39" i="58"/>
  <c r="L150" i="58"/>
  <c r="K43" i="18" s="1"/>
  <c r="L76" i="58"/>
  <c r="L79" i="58" s="1"/>
  <c r="L55" i="58"/>
  <c r="G153" i="58"/>
  <c r="AC103" i="58"/>
  <c r="H109" i="58"/>
  <c r="H108" i="58" s="1"/>
  <c r="F109" i="58"/>
  <c r="E109" i="58" s="1"/>
  <c r="E108" i="58" s="1"/>
  <c r="Z124" i="58"/>
  <c r="Z79" i="36"/>
  <c r="T105" i="36"/>
  <c r="T159" i="36" s="1"/>
  <c r="U52" i="48" s="1"/>
  <c r="AB95" i="36"/>
  <c r="O94" i="36"/>
  <c r="G54" i="57"/>
  <c r="O54" i="57"/>
  <c r="S54" i="57"/>
  <c r="Y133" i="58"/>
  <c r="H24" i="38"/>
  <c r="I27" i="38"/>
  <c r="P24" i="38"/>
  <c r="Q27" i="38"/>
  <c r="X24" i="38"/>
  <c r="Y27" i="38"/>
  <c r="AB44" i="38"/>
  <c r="E42" i="38"/>
  <c r="O54" i="49"/>
  <c r="K54" i="51"/>
  <c r="F54" i="53"/>
  <c r="J54" i="53"/>
  <c r="H54" i="54"/>
  <c r="H63" i="54" s="1"/>
  <c r="L54" i="54"/>
  <c r="P54" i="54"/>
  <c r="F54" i="55"/>
  <c r="J54" i="55"/>
  <c r="N54" i="55"/>
  <c r="R54" i="55"/>
  <c r="S54" i="56"/>
  <c r="AB112" i="58"/>
  <c r="E111" i="58"/>
  <c r="Z133" i="58"/>
  <c r="T124" i="58"/>
  <c r="T133" i="58" s="1"/>
  <c r="H108" i="38"/>
  <c r="AC108" i="38"/>
  <c r="K54" i="49"/>
  <c r="Q54" i="51"/>
  <c r="M54" i="53"/>
  <c r="U54" i="53"/>
  <c r="R54" i="53"/>
  <c r="I54" i="55"/>
  <c r="Q54" i="55"/>
  <c r="U54" i="55"/>
  <c r="M54" i="57"/>
  <c r="U54" i="57"/>
  <c r="J54" i="57"/>
  <c r="R54" i="57"/>
  <c r="X54" i="2"/>
  <c r="H9" i="58"/>
  <c r="I9" i="58" s="1"/>
  <c r="F9" i="58"/>
  <c r="J39" i="58"/>
  <c r="R39" i="58"/>
  <c r="Z39" i="58"/>
  <c r="N105" i="58"/>
  <c r="N159" i="58" s="1"/>
  <c r="M52" i="18" s="1"/>
  <c r="I124" i="58"/>
  <c r="I133" i="58" s="1"/>
  <c r="I134" i="58" s="1"/>
  <c r="Q124" i="58"/>
  <c r="Q133" i="58" s="1"/>
  <c r="J24" i="38"/>
  <c r="K27" i="38"/>
  <c r="R24" i="38"/>
  <c r="S27" i="38"/>
  <c r="Z24" i="38"/>
  <c r="Z76" i="38" s="1"/>
  <c r="AA27" i="38"/>
  <c r="F24" i="38"/>
  <c r="G27" i="38"/>
  <c r="AC27" i="38" s="1"/>
  <c r="N24" i="38"/>
  <c r="O27" i="38"/>
  <c r="V24" i="38"/>
  <c r="W27" i="38"/>
  <c r="G129" i="38"/>
  <c r="AC130" i="38"/>
  <c r="K129" i="38"/>
  <c r="K138" i="38" s="1"/>
  <c r="W124" i="58"/>
  <c r="W133" i="58" s="1"/>
  <c r="L24" i="38"/>
  <c r="M27" i="38"/>
  <c r="T24" i="38"/>
  <c r="U27" i="38"/>
  <c r="AB32" i="38"/>
  <c r="E24" i="38"/>
  <c r="W129" i="38"/>
  <c r="W138" i="38" s="1"/>
  <c r="O129" i="38"/>
  <c r="O138" i="38" s="1"/>
  <c r="AB15" i="38"/>
  <c r="H91" i="58"/>
  <c r="I92" i="58"/>
  <c r="I60" i="36"/>
  <c r="J61" i="36"/>
  <c r="K61" i="36" s="1"/>
  <c r="K60" i="36" s="1"/>
  <c r="I109" i="36"/>
  <c r="H108" i="36"/>
  <c r="H38" i="39"/>
  <c r="G37" i="39"/>
  <c r="H34" i="49"/>
  <c r="G33" i="49"/>
  <c r="H33" i="53"/>
  <c r="I34" i="53"/>
  <c r="E37" i="48"/>
  <c r="F7" i="35"/>
  <c r="E7" i="35" s="1"/>
  <c r="F50" i="36"/>
  <c r="G60" i="38"/>
  <c r="F9" i="38"/>
  <c r="F33" i="56"/>
  <c r="F33" i="49"/>
  <c r="F147" i="36"/>
  <c r="F51" i="38"/>
  <c r="G108" i="36"/>
  <c r="H9" i="38"/>
  <c r="G34" i="50"/>
  <c r="G50" i="36"/>
  <c r="E38" i="39"/>
  <c r="F61" i="38"/>
  <c r="AB111" i="38"/>
  <c r="B3" i="18"/>
  <c r="F92" i="58"/>
  <c r="G108" i="58"/>
  <c r="AC137" i="36"/>
  <c r="H50" i="38"/>
  <c r="I51" i="38"/>
  <c r="H34" i="51"/>
  <c r="G63" i="51"/>
  <c r="G33" i="51"/>
  <c r="H34" i="56"/>
  <c r="G33" i="56"/>
  <c r="I109" i="58"/>
  <c r="I108" i="58" s="1"/>
  <c r="J92" i="36"/>
  <c r="I91" i="36"/>
  <c r="H6" i="35"/>
  <c r="I7" i="35"/>
  <c r="H50" i="36"/>
  <c r="I51" i="36"/>
  <c r="G33" i="55"/>
  <c r="H34" i="55"/>
  <c r="H34" i="57"/>
  <c r="G33" i="57"/>
  <c r="H38" i="48"/>
  <c r="G37" i="48"/>
  <c r="L61" i="36"/>
  <c r="K142" i="36"/>
  <c r="K61" i="58"/>
  <c r="J60" i="36"/>
  <c r="I146" i="36"/>
  <c r="I9" i="36"/>
  <c r="J9" i="36" s="1"/>
  <c r="J8" i="36" s="1"/>
  <c r="I97" i="38"/>
  <c r="G141" i="58"/>
  <c r="F142" i="58"/>
  <c r="K9" i="36"/>
  <c r="I61" i="38"/>
  <c r="H60" i="38"/>
  <c r="G33" i="52"/>
  <c r="H34" i="52"/>
  <c r="H8" i="58"/>
  <c r="H141" i="58"/>
  <c r="I142" i="58"/>
  <c r="AQ9" i="22"/>
  <c r="BM9" i="22" s="1"/>
  <c r="K147" i="36"/>
  <c r="J146" i="36"/>
  <c r="K114" i="38"/>
  <c r="J113" i="38"/>
  <c r="J147" i="38"/>
  <c r="I146" i="38"/>
  <c r="H34" i="54"/>
  <c r="G33" i="54"/>
  <c r="J109" i="58"/>
  <c r="E147" i="58"/>
  <c r="E146" i="58" s="1"/>
  <c r="F146" i="58"/>
  <c r="I8" i="36"/>
  <c r="F141" i="36"/>
  <c r="I7" i="9"/>
  <c r="I38" i="18"/>
  <c r="G163" i="38"/>
  <c r="Z110" i="38"/>
  <c r="Z163" i="38" s="1"/>
  <c r="Y53" i="39" s="1"/>
  <c r="H63" i="52"/>
  <c r="H63" i="56"/>
  <c r="H147" i="58"/>
  <c r="F63" i="55"/>
  <c r="G146" i="58"/>
  <c r="K54" i="57"/>
  <c r="I54" i="57"/>
  <c r="Q54" i="57"/>
  <c r="F54" i="57"/>
  <c r="F63" i="57" s="1"/>
  <c r="N54" i="57"/>
  <c r="L54" i="57"/>
  <c r="T54" i="57"/>
  <c r="H54" i="57"/>
  <c r="P54" i="57"/>
  <c r="G63" i="57"/>
  <c r="H63" i="57"/>
  <c r="K54" i="56"/>
  <c r="G54" i="56"/>
  <c r="G63" i="56" s="1"/>
  <c r="I54" i="56"/>
  <c r="M54" i="56"/>
  <c r="O54" i="56"/>
  <c r="Q54" i="56"/>
  <c r="U54" i="56"/>
  <c r="F54" i="56"/>
  <c r="F63" i="56" s="1"/>
  <c r="N54" i="56"/>
  <c r="J54" i="56"/>
  <c r="R54" i="56"/>
  <c r="M54" i="55"/>
  <c r="S54" i="55"/>
  <c r="L54" i="55"/>
  <c r="T54" i="55"/>
  <c r="H54" i="55"/>
  <c r="F57" i="55" s="1"/>
  <c r="P54" i="55"/>
  <c r="G63" i="55"/>
  <c r="H63" i="55"/>
  <c r="S54" i="54"/>
  <c r="K54" i="54"/>
  <c r="G54" i="54"/>
  <c r="G63" i="54" s="1"/>
  <c r="I54" i="54"/>
  <c r="M54" i="54"/>
  <c r="O54" i="54"/>
  <c r="Q54" i="54"/>
  <c r="U54" i="54"/>
  <c r="J54" i="54"/>
  <c r="R54" i="54"/>
  <c r="F54" i="54"/>
  <c r="F63" i="54" s="1"/>
  <c r="N54" i="54"/>
  <c r="K54" i="53"/>
  <c r="Q54" i="53"/>
  <c r="O54" i="53"/>
  <c r="S54" i="53"/>
  <c r="I54" i="53"/>
  <c r="I63" i="53" s="1"/>
  <c r="L54" i="53"/>
  <c r="T54" i="53"/>
  <c r="H54" i="53"/>
  <c r="H63" i="53" s="1"/>
  <c r="P54" i="53"/>
  <c r="F63" i="53"/>
  <c r="G63" i="53"/>
  <c r="K54" i="52"/>
  <c r="O54" i="52"/>
  <c r="S54" i="52"/>
  <c r="G54" i="52"/>
  <c r="L54" i="52"/>
  <c r="I54" i="52"/>
  <c r="M54" i="52"/>
  <c r="Q54" i="52"/>
  <c r="U54" i="52"/>
  <c r="J54" i="52"/>
  <c r="R54" i="52"/>
  <c r="F54" i="52"/>
  <c r="F63" i="52" s="1"/>
  <c r="N54" i="52"/>
  <c r="G63" i="52"/>
  <c r="J54" i="51"/>
  <c r="F54" i="51"/>
  <c r="N54" i="51"/>
  <c r="F63" i="51"/>
  <c r="T54" i="50"/>
  <c r="H54" i="50"/>
  <c r="P54" i="50"/>
  <c r="Q54" i="50"/>
  <c r="J54" i="50"/>
  <c r="L54" i="50"/>
  <c r="G54" i="50"/>
  <c r="I54" i="50"/>
  <c r="K54" i="50"/>
  <c r="M54" i="50"/>
  <c r="U54" i="50"/>
  <c r="N54" i="50"/>
  <c r="F54" i="50"/>
  <c r="F63" i="50" s="1"/>
  <c r="H54" i="49"/>
  <c r="R54" i="49"/>
  <c r="G54" i="49"/>
  <c r="G63" i="49" s="1"/>
  <c r="I54" i="49"/>
  <c r="Q54" i="49"/>
  <c r="M54" i="49"/>
  <c r="L54" i="49"/>
  <c r="N54" i="49"/>
  <c r="P54" i="49"/>
  <c r="T54" i="49"/>
  <c r="J54" i="49"/>
  <c r="F63" i="49"/>
  <c r="H63" i="49"/>
  <c r="W54" i="2"/>
  <c r="F54" i="2"/>
  <c r="F63" i="2" s="1"/>
  <c r="P54" i="2"/>
  <c r="N54" i="2"/>
  <c r="L54" i="2"/>
  <c r="J54" i="2"/>
  <c r="H54" i="2"/>
  <c r="O54" i="2"/>
  <c r="M54" i="2"/>
  <c r="K54" i="2"/>
  <c r="I54" i="2"/>
  <c r="H34" i="2"/>
  <c r="H63" i="2" s="1"/>
  <c r="G63" i="2"/>
  <c r="Q54" i="2"/>
  <c r="Z54" i="2"/>
  <c r="V54" i="2"/>
  <c r="Y54" i="2"/>
  <c r="AC146" i="38"/>
  <c r="AC140" i="38"/>
  <c r="AC114" i="36"/>
  <c r="J134" i="58" l="1"/>
  <c r="I138" i="58"/>
  <c r="I165" i="58"/>
  <c r="H58" i="18" s="1"/>
  <c r="I25" i="38"/>
  <c r="H39" i="38"/>
  <c r="H76" i="38"/>
  <c r="T56" i="36"/>
  <c r="T149" i="36" s="1"/>
  <c r="U41" i="48" s="1"/>
  <c r="T148" i="36"/>
  <c r="U40" i="48" s="1"/>
  <c r="V148" i="58"/>
  <c r="U40" i="18" s="1"/>
  <c r="V56" i="58"/>
  <c r="V149" i="58" s="1"/>
  <c r="U41" i="18" s="1"/>
  <c r="G39" i="36"/>
  <c r="AC39" i="36" s="1"/>
  <c r="H25" i="36"/>
  <c r="AC24" i="36"/>
  <c r="J152" i="38"/>
  <c r="I151" i="38"/>
  <c r="Y25" i="36"/>
  <c r="X39" i="36"/>
  <c r="Q56" i="58"/>
  <c r="Q149" i="58" s="1"/>
  <c r="P41" i="18" s="1"/>
  <c r="Q148" i="58"/>
  <c r="P40" i="18" s="1"/>
  <c r="F138" i="36"/>
  <c r="G134" i="36"/>
  <c r="F165" i="36"/>
  <c r="E58" i="48" s="1"/>
  <c r="P83" i="58"/>
  <c r="P152" i="58" s="1"/>
  <c r="O45" i="18" s="1"/>
  <c r="P151" i="58"/>
  <c r="O44" i="18" s="1"/>
  <c r="R151" i="36"/>
  <c r="R83" i="36"/>
  <c r="R152" i="36" s="1"/>
  <c r="AC129" i="38"/>
  <c r="G138" i="38"/>
  <c r="K25" i="38"/>
  <c r="J39" i="38"/>
  <c r="J76" i="38"/>
  <c r="T82" i="36"/>
  <c r="T80" i="36"/>
  <c r="K148" i="58"/>
  <c r="J40" i="18" s="1"/>
  <c r="K56" i="58"/>
  <c r="K149" i="58" s="1"/>
  <c r="J41" i="18" s="1"/>
  <c r="S25" i="36"/>
  <c r="R39" i="36"/>
  <c r="E97" i="38"/>
  <c r="E96" i="38" s="1"/>
  <c r="F96" i="38"/>
  <c r="T80" i="58"/>
  <c r="T82" i="58"/>
  <c r="W148" i="58"/>
  <c r="V40" i="18" s="1"/>
  <c r="W56" i="58"/>
  <c r="W149" i="58" s="1"/>
  <c r="V41" i="18" s="1"/>
  <c r="W9" i="22"/>
  <c r="X9" i="22" s="1"/>
  <c r="Y9" i="22" s="1"/>
  <c r="Q25" i="38"/>
  <c r="P39" i="38"/>
  <c r="P76" i="38"/>
  <c r="O105" i="36"/>
  <c r="O159" i="36" s="1"/>
  <c r="N52" i="48" s="1"/>
  <c r="O155" i="36"/>
  <c r="N48" i="48" s="1"/>
  <c r="Z151" i="58"/>
  <c r="Y44" i="18" s="1"/>
  <c r="Z83" i="58"/>
  <c r="Z152" i="58" s="1"/>
  <c r="Y45" i="18" s="1"/>
  <c r="N148" i="36"/>
  <c r="M40" i="48" s="1"/>
  <c r="N56" i="36"/>
  <c r="N149" i="36" s="1"/>
  <c r="M41" i="48" s="1"/>
  <c r="U155" i="36"/>
  <c r="V48" i="48" s="1"/>
  <c r="U105" i="36"/>
  <c r="U159" i="36" s="1"/>
  <c r="V52" i="48" s="1"/>
  <c r="J80" i="58"/>
  <c r="J82" i="58"/>
  <c r="T148" i="58"/>
  <c r="S40" i="18" s="1"/>
  <c r="T56" i="58"/>
  <c r="T149" i="58" s="1"/>
  <c r="S41" i="18" s="1"/>
  <c r="M56" i="36"/>
  <c r="M149" i="36" s="1"/>
  <c r="L41" i="48" s="1"/>
  <c r="M148" i="36"/>
  <c r="L40" i="48" s="1"/>
  <c r="X82" i="58"/>
  <c r="X80" i="58"/>
  <c r="V80" i="36"/>
  <c r="V82" i="36"/>
  <c r="P80" i="36"/>
  <c r="P82" i="36"/>
  <c r="N80" i="36"/>
  <c r="N82" i="36"/>
  <c r="AB82" i="58"/>
  <c r="E151" i="58"/>
  <c r="D44" i="18" s="1"/>
  <c r="E83" i="58"/>
  <c r="F25" i="38"/>
  <c r="AB24" i="38"/>
  <c r="E39" i="38"/>
  <c r="E76" i="38"/>
  <c r="AB76" i="38" s="1"/>
  <c r="F8" i="58"/>
  <c r="E9" i="58"/>
  <c r="E8" i="58" s="1"/>
  <c r="I108" i="38"/>
  <c r="H157" i="38"/>
  <c r="G46" i="39" s="1"/>
  <c r="Y25" i="38"/>
  <c r="X39" i="38"/>
  <c r="X76" i="38"/>
  <c r="L56" i="58"/>
  <c r="L149" i="58" s="1"/>
  <c r="K41" i="18" s="1"/>
  <c r="L148" i="58"/>
  <c r="K40" i="18" s="1"/>
  <c r="R151" i="58"/>
  <c r="Q44" i="18" s="1"/>
  <c r="R83" i="58"/>
  <c r="R152" i="58" s="1"/>
  <c r="Q45" i="18" s="1"/>
  <c r="P43" i="48"/>
  <c r="R43" i="48"/>
  <c r="H56" i="58"/>
  <c r="H149" i="58" s="1"/>
  <c r="G41" i="18" s="1"/>
  <c r="H148" i="58"/>
  <c r="G40" i="18" s="1"/>
  <c r="W80" i="58"/>
  <c r="W82" i="58"/>
  <c r="K82" i="58"/>
  <c r="K80" i="58"/>
  <c r="P159" i="38"/>
  <c r="O48" i="39" s="1"/>
  <c r="P110" i="38"/>
  <c r="P163" i="38" s="1"/>
  <c r="O53" i="39" s="1"/>
  <c r="L151" i="36"/>
  <c r="K44" i="48" s="1"/>
  <c r="L83" i="36"/>
  <c r="L152" i="36" s="1"/>
  <c r="K45" i="48" s="1"/>
  <c r="V8" i="22"/>
  <c r="M25" i="38"/>
  <c r="L76" i="38"/>
  <c r="O25" i="38"/>
  <c r="N39" i="38"/>
  <c r="AA25" i="38"/>
  <c r="Z39" i="38"/>
  <c r="AB42" i="38"/>
  <c r="E55" i="38"/>
  <c r="E155" i="38"/>
  <c r="D43" i="39" s="1"/>
  <c r="E74" i="38"/>
  <c r="Z82" i="36"/>
  <c r="Z80" i="36"/>
  <c r="L82" i="58"/>
  <c r="L80" i="58"/>
  <c r="K103" i="36"/>
  <c r="J153" i="36"/>
  <c r="I46" i="48" s="1"/>
  <c r="AB24" i="36"/>
  <c r="F25" i="36"/>
  <c r="E39" i="36"/>
  <c r="AB39" i="36" s="1"/>
  <c r="V80" i="58"/>
  <c r="V82" i="58"/>
  <c r="M80" i="36"/>
  <c r="M82" i="36"/>
  <c r="N56" i="58"/>
  <c r="N149" i="58" s="1"/>
  <c r="M41" i="18" s="1"/>
  <c r="N148" i="58"/>
  <c r="M40" i="18" s="1"/>
  <c r="F83" i="58"/>
  <c r="F152" i="58" s="1"/>
  <c r="E45" i="18" s="1"/>
  <c r="F151" i="58"/>
  <c r="E44" i="18" s="1"/>
  <c r="Y83" i="36"/>
  <c r="Y152" i="36" s="1"/>
  <c r="Z45" i="48" s="1"/>
  <c r="Y151" i="36"/>
  <c r="Z44" i="48" s="1"/>
  <c r="L153" i="58"/>
  <c r="K46" i="18" s="1"/>
  <c r="M103" i="58"/>
  <c r="S151" i="58"/>
  <c r="R44" i="18" s="1"/>
  <c r="S83" i="58"/>
  <c r="S152" i="58" s="1"/>
  <c r="R45" i="18" s="1"/>
  <c r="G63" i="50"/>
  <c r="I141" i="36"/>
  <c r="U8" i="22"/>
  <c r="F57" i="51"/>
  <c r="F56" i="55"/>
  <c r="F108" i="58"/>
  <c r="U25" i="38"/>
  <c r="T39" i="38"/>
  <c r="T76" i="38"/>
  <c r="W25" i="38"/>
  <c r="V39" i="38"/>
  <c r="G25" i="38"/>
  <c r="AC25" i="38" s="1"/>
  <c r="F39" i="38"/>
  <c r="S25" i="38"/>
  <c r="R39" i="38"/>
  <c r="R76" i="38"/>
  <c r="AB111" i="58"/>
  <c r="E133" i="58"/>
  <c r="AB133" i="58" s="1"/>
  <c r="AC153" i="58"/>
  <c r="F46" i="18"/>
  <c r="AB24" i="58"/>
  <c r="F25" i="58"/>
  <c r="E39" i="58"/>
  <c r="AB39" i="58" s="1"/>
  <c r="K39" i="36"/>
  <c r="AC151" i="36"/>
  <c r="AD44" i="48" s="1"/>
  <c r="F44" i="48"/>
  <c r="Y80" i="58"/>
  <c r="Y82" i="58"/>
  <c r="S148" i="58"/>
  <c r="R40" i="18" s="1"/>
  <c r="S56" i="58"/>
  <c r="S149" i="58" s="1"/>
  <c r="R41" i="18" s="1"/>
  <c r="J148" i="58"/>
  <c r="I40" i="18" s="1"/>
  <c r="J56" i="58"/>
  <c r="J149" i="58" s="1"/>
  <c r="I41" i="18" s="1"/>
  <c r="H80" i="58"/>
  <c r="H82" i="58"/>
  <c r="L39" i="38"/>
  <c r="H50" i="58"/>
  <c r="I51" i="58"/>
  <c r="Q80" i="58"/>
  <c r="Q82" i="58"/>
  <c r="N80" i="58"/>
  <c r="N82" i="58"/>
  <c r="Q82" i="36"/>
  <c r="Q80" i="36"/>
  <c r="G55" i="58"/>
  <c r="AC42" i="58"/>
  <c r="G76" i="58"/>
  <c r="G150" i="58"/>
  <c r="U151" i="36"/>
  <c r="V44" i="48" s="1"/>
  <c r="U83" i="36"/>
  <c r="U152" i="36" s="1"/>
  <c r="V45" i="48" s="1"/>
  <c r="F76" i="38"/>
  <c r="J83" i="36"/>
  <c r="J152" i="36" s="1"/>
  <c r="I45" i="48" s="1"/>
  <c r="J151" i="36"/>
  <c r="I44" i="48" s="1"/>
  <c r="N76" i="38"/>
  <c r="E92" i="58"/>
  <c r="E91" i="58" s="1"/>
  <c r="F91" i="58"/>
  <c r="F60" i="38"/>
  <c r="E61" i="38"/>
  <c r="E60" i="38" s="1"/>
  <c r="H8" i="38"/>
  <c r="I9" i="38"/>
  <c r="E51" i="38"/>
  <c r="E50" i="38" s="1"/>
  <c r="F50" i="38"/>
  <c r="E9" i="38"/>
  <c r="E8" i="38" s="1"/>
  <c r="F8" i="38"/>
  <c r="H33" i="49"/>
  <c r="I34" i="49"/>
  <c r="I63" i="49" s="1"/>
  <c r="I38" i="39"/>
  <c r="H37" i="39"/>
  <c r="J109" i="36"/>
  <c r="I108" i="36"/>
  <c r="H63" i="50"/>
  <c r="E37" i="39"/>
  <c r="D38" i="39"/>
  <c r="D37" i="39" s="1"/>
  <c r="H34" i="50"/>
  <c r="G33" i="50"/>
  <c r="F146" i="36"/>
  <c r="E147" i="36"/>
  <c r="E146" i="36" s="1"/>
  <c r="J34" i="53"/>
  <c r="I33" i="53"/>
  <c r="J92" i="58"/>
  <c r="I91" i="58"/>
  <c r="E142" i="58"/>
  <c r="E141" i="58" s="1"/>
  <c r="F141" i="58"/>
  <c r="J97" i="38"/>
  <c r="I96" i="38"/>
  <c r="K141" i="36"/>
  <c r="L142" i="36"/>
  <c r="I34" i="55"/>
  <c r="H33" i="55"/>
  <c r="I50" i="36"/>
  <c r="J51" i="36"/>
  <c r="J7" i="35"/>
  <c r="I6" i="35"/>
  <c r="I34" i="51"/>
  <c r="H63" i="51"/>
  <c r="H33" i="51"/>
  <c r="L61" i="58"/>
  <c r="K60" i="58"/>
  <c r="L60" i="36"/>
  <c r="M61" i="36"/>
  <c r="H37" i="48"/>
  <c r="I38" i="48"/>
  <c r="H33" i="57"/>
  <c r="I34" i="57"/>
  <c r="J91" i="36"/>
  <c r="K92" i="36"/>
  <c r="I34" i="56"/>
  <c r="H33" i="56"/>
  <c r="J51" i="38"/>
  <c r="I50" i="38"/>
  <c r="I147" i="58"/>
  <c r="H146" i="58"/>
  <c r="F53" i="39"/>
  <c r="AC163" i="38"/>
  <c r="J7" i="9"/>
  <c r="I6" i="9"/>
  <c r="H33" i="54"/>
  <c r="I34" i="54"/>
  <c r="K147" i="38"/>
  <c r="J146" i="38"/>
  <c r="K113" i="38"/>
  <c r="L114" i="38"/>
  <c r="K146" i="36"/>
  <c r="L147" i="36"/>
  <c r="X8" i="22"/>
  <c r="I8" i="58"/>
  <c r="J9" i="58"/>
  <c r="J61" i="38"/>
  <c r="I60" i="38"/>
  <c r="K8" i="36"/>
  <c r="L9" i="36"/>
  <c r="I37" i="18"/>
  <c r="J38" i="18"/>
  <c r="K109" i="58"/>
  <c r="J108" i="58"/>
  <c r="I141" i="58"/>
  <c r="J142" i="58"/>
  <c r="I34" i="52"/>
  <c r="I63" i="52" s="1"/>
  <c r="H33" i="52"/>
  <c r="F57" i="57"/>
  <c r="F56" i="57"/>
  <c r="F55" i="57" s="1"/>
  <c r="G55" i="57" s="1"/>
  <c r="H55" i="57" s="1"/>
  <c r="I55" i="57" s="1"/>
  <c r="J55" i="57" s="1"/>
  <c r="K55" i="57" s="1"/>
  <c r="L55" i="57" s="1"/>
  <c r="M55" i="57" s="1"/>
  <c r="N55" i="57" s="1"/>
  <c r="O55" i="57" s="1"/>
  <c r="P55" i="57" s="1"/>
  <c r="Q55" i="57" s="1"/>
  <c r="R55" i="57" s="1"/>
  <c r="S55" i="57" s="1"/>
  <c r="T55" i="57" s="1"/>
  <c r="U55" i="57" s="1"/>
  <c r="V55" i="57" s="1"/>
  <c r="W55" i="57" s="1"/>
  <c r="X55" i="57" s="1"/>
  <c r="Y55" i="57" s="1"/>
  <c r="Z55" i="57" s="1"/>
  <c r="F57" i="56"/>
  <c r="F56" i="56"/>
  <c r="F55" i="56" s="1"/>
  <c r="F55" i="55"/>
  <c r="G55" i="55" s="1"/>
  <c r="H55" i="55" s="1"/>
  <c r="I55" i="55" s="1"/>
  <c r="J55" i="55" s="1"/>
  <c r="K55" i="55" s="1"/>
  <c r="L55" i="55" s="1"/>
  <c r="M55" i="55" s="1"/>
  <c r="N55" i="55" s="1"/>
  <c r="O55" i="55" s="1"/>
  <c r="P55" i="55" s="1"/>
  <c r="Q55" i="55" s="1"/>
  <c r="R55" i="55" s="1"/>
  <c r="S55" i="55" s="1"/>
  <c r="T55" i="55" s="1"/>
  <c r="U55" i="55" s="1"/>
  <c r="V55" i="55" s="1"/>
  <c r="W55" i="55" s="1"/>
  <c r="X55" i="55" s="1"/>
  <c r="Y55" i="55" s="1"/>
  <c r="Z55" i="55" s="1"/>
  <c r="F57" i="54"/>
  <c r="F56" i="54"/>
  <c r="F55" i="54" s="1"/>
  <c r="F57" i="53"/>
  <c r="F56" i="53"/>
  <c r="F55" i="53" s="1"/>
  <c r="G55" i="53" s="1"/>
  <c r="H55" i="53" s="1"/>
  <c r="I55" i="53" s="1"/>
  <c r="J55" i="53" s="1"/>
  <c r="K55" i="53" s="1"/>
  <c r="L55" i="53" s="1"/>
  <c r="M55" i="53" s="1"/>
  <c r="N55" i="53" s="1"/>
  <c r="O55" i="53" s="1"/>
  <c r="P55" i="53" s="1"/>
  <c r="Q55" i="53" s="1"/>
  <c r="R55" i="53" s="1"/>
  <c r="S55" i="53" s="1"/>
  <c r="T55" i="53" s="1"/>
  <c r="U55" i="53" s="1"/>
  <c r="V55" i="53" s="1"/>
  <c r="W55" i="53" s="1"/>
  <c r="X55" i="53" s="1"/>
  <c r="Y55" i="53" s="1"/>
  <c r="Z55" i="53" s="1"/>
  <c r="F57" i="52"/>
  <c r="F56" i="52"/>
  <c r="F55" i="52" s="1"/>
  <c r="G55" i="52" s="1"/>
  <c r="H55" i="52" s="1"/>
  <c r="I55" i="52" s="1"/>
  <c r="J55" i="52" s="1"/>
  <c r="K55" i="52" s="1"/>
  <c r="L55" i="52" s="1"/>
  <c r="M55" i="52" s="1"/>
  <c r="N55" i="52" s="1"/>
  <c r="O55" i="52" s="1"/>
  <c r="P55" i="52" s="1"/>
  <c r="Q55" i="52" s="1"/>
  <c r="R55" i="52" s="1"/>
  <c r="S55" i="52" s="1"/>
  <c r="T55" i="52" s="1"/>
  <c r="U55" i="52" s="1"/>
  <c r="V55" i="52" s="1"/>
  <c r="W55" i="52" s="1"/>
  <c r="X55" i="52" s="1"/>
  <c r="Y55" i="52" s="1"/>
  <c r="Z55" i="52" s="1"/>
  <c r="F56" i="51"/>
  <c r="F55" i="51" s="1"/>
  <c r="F56" i="50"/>
  <c r="G55" i="50" s="1"/>
  <c r="H55" i="50" s="1"/>
  <c r="I55" i="50" s="1"/>
  <c r="J55" i="50" s="1"/>
  <c r="K55" i="50" s="1"/>
  <c r="L55" i="50" s="1"/>
  <c r="M55" i="50" s="1"/>
  <c r="N55" i="50" s="1"/>
  <c r="O55" i="50" s="1"/>
  <c r="P55" i="50" s="1"/>
  <c r="Q55" i="50" s="1"/>
  <c r="R55" i="50" s="1"/>
  <c r="S55" i="50" s="1"/>
  <c r="T55" i="50" s="1"/>
  <c r="U55" i="50" s="1"/>
  <c r="V55" i="50" s="1"/>
  <c r="W55" i="50" s="1"/>
  <c r="X55" i="50" s="1"/>
  <c r="Y55" i="50" s="1"/>
  <c r="Z55" i="50" s="1"/>
  <c r="F57" i="50"/>
  <c r="F55" i="50"/>
  <c r="F57" i="49"/>
  <c r="F56" i="49"/>
  <c r="F55" i="49" s="1"/>
  <c r="G55" i="49"/>
  <c r="H55" i="49" s="1"/>
  <c r="F56" i="2"/>
  <c r="F57" i="2"/>
  <c r="I34" i="2"/>
  <c r="H33" i="2"/>
  <c r="F55" i="2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Z55" i="2" s="1"/>
  <c r="Q151" i="58" l="1"/>
  <c r="P44" i="18" s="1"/>
  <c r="Q83" i="58"/>
  <c r="Q152" i="58" s="1"/>
  <c r="P45" i="18" s="1"/>
  <c r="R73" i="38"/>
  <c r="R153" i="38"/>
  <c r="Q40" i="39" s="1"/>
  <c r="AB83" i="58"/>
  <c r="E152" i="58"/>
  <c r="D45" i="18" s="1"/>
  <c r="AC138" i="38"/>
  <c r="G139" i="38"/>
  <c r="Q151" i="36"/>
  <c r="Q83" i="36"/>
  <c r="Q152" i="36" s="1"/>
  <c r="H83" i="58"/>
  <c r="H152" i="58" s="1"/>
  <c r="G45" i="18" s="1"/>
  <c r="H151" i="58"/>
  <c r="G44" i="18" s="1"/>
  <c r="Z151" i="36"/>
  <c r="AA44" i="48" s="1"/>
  <c r="Z83" i="36"/>
  <c r="Z152" i="36" s="1"/>
  <c r="AA45" i="48" s="1"/>
  <c r="J108" i="38"/>
  <c r="I157" i="38"/>
  <c r="H46" i="39" s="1"/>
  <c r="P151" i="36"/>
  <c r="O44" i="48" s="1"/>
  <c r="P83" i="36"/>
  <c r="P152" i="36" s="1"/>
  <c r="O45" i="48" s="1"/>
  <c r="W8" i="22"/>
  <c r="N151" i="58"/>
  <c r="M44" i="18" s="1"/>
  <c r="N83" i="58"/>
  <c r="N152" i="58" s="1"/>
  <c r="M45" i="18" s="1"/>
  <c r="J51" i="58"/>
  <c r="I50" i="58"/>
  <c r="F153" i="38"/>
  <c r="E40" i="39" s="1"/>
  <c r="F73" i="38"/>
  <c r="E156" i="38"/>
  <c r="D45" i="39" s="1"/>
  <c r="AB74" i="38"/>
  <c r="Z73" i="38"/>
  <c r="Z153" i="38"/>
  <c r="Y40" i="39" s="1"/>
  <c r="K151" i="58"/>
  <c r="J44" i="18" s="1"/>
  <c r="K83" i="58"/>
  <c r="K152" i="58" s="1"/>
  <c r="J45" i="18" s="1"/>
  <c r="X73" i="38"/>
  <c r="X153" i="38"/>
  <c r="W40" i="39" s="1"/>
  <c r="X83" i="58"/>
  <c r="X152" i="58" s="1"/>
  <c r="W45" i="18" s="1"/>
  <c r="X151" i="58"/>
  <c r="W44" i="18" s="1"/>
  <c r="P153" i="38"/>
  <c r="O40" i="39" s="1"/>
  <c r="P73" i="38"/>
  <c r="J73" i="38"/>
  <c r="J153" i="38"/>
  <c r="I40" i="39" s="1"/>
  <c r="Q45" i="48"/>
  <c r="S45" i="48"/>
  <c r="K152" i="38"/>
  <c r="J151" i="38"/>
  <c r="F43" i="18"/>
  <c r="AC150" i="58"/>
  <c r="L73" i="38"/>
  <c r="L153" i="38"/>
  <c r="K40" i="39" s="1"/>
  <c r="V153" i="38"/>
  <c r="U40" i="39" s="1"/>
  <c r="V73" i="38"/>
  <c r="E56" i="38"/>
  <c r="AB56" i="38" s="1"/>
  <c r="AB55" i="38"/>
  <c r="N153" i="38"/>
  <c r="M40" i="39" s="1"/>
  <c r="N73" i="38"/>
  <c r="T83" i="36"/>
  <c r="T152" i="36" s="1"/>
  <c r="U45" i="48" s="1"/>
  <c r="T151" i="36"/>
  <c r="U44" i="48" s="1"/>
  <c r="AT9" i="22"/>
  <c r="BP9" i="22" s="1"/>
  <c r="AC76" i="58"/>
  <c r="G79" i="58"/>
  <c r="M153" i="58"/>
  <c r="L46" i="18" s="1"/>
  <c r="N103" i="58"/>
  <c r="M151" i="36"/>
  <c r="L44" i="48" s="1"/>
  <c r="M83" i="36"/>
  <c r="M152" i="36" s="1"/>
  <c r="L45" i="48" s="1"/>
  <c r="K153" i="36"/>
  <c r="J46" i="48" s="1"/>
  <c r="L103" i="36"/>
  <c r="E73" i="38"/>
  <c r="AB73" i="38" s="1"/>
  <c r="AB39" i="38"/>
  <c r="E153" i="38"/>
  <c r="D40" i="39" s="1"/>
  <c r="I55" i="49"/>
  <c r="J55" i="49" s="1"/>
  <c r="K55" i="49" s="1"/>
  <c r="L55" i="49" s="1"/>
  <c r="M55" i="49" s="1"/>
  <c r="N55" i="49" s="1"/>
  <c r="O55" i="49" s="1"/>
  <c r="P55" i="49" s="1"/>
  <c r="Q55" i="49" s="1"/>
  <c r="R55" i="49" s="1"/>
  <c r="S55" i="49" s="1"/>
  <c r="T55" i="49" s="1"/>
  <c r="U55" i="49" s="1"/>
  <c r="V55" i="49" s="1"/>
  <c r="W55" i="49" s="1"/>
  <c r="X55" i="49" s="1"/>
  <c r="Y55" i="49" s="1"/>
  <c r="Z55" i="49" s="1"/>
  <c r="G55" i="51"/>
  <c r="H55" i="51" s="1"/>
  <c r="I55" i="51" s="1"/>
  <c r="J55" i="51" s="1"/>
  <c r="K55" i="51" s="1"/>
  <c r="L55" i="51" s="1"/>
  <c r="M55" i="51" s="1"/>
  <c r="N55" i="51" s="1"/>
  <c r="O55" i="51" s="1"/>
  <c r="P55" i="51" s="1"/>
  <c r="Q55" i="51" s="1"/>
  <c r="R55" i="51" s="1"/>
  <c r="S55" i="51" s="1"/>
  <c r="T55" i="51" s="1"/>
  <c r="U55" i="51" s="1"/>
  <c r="V55" i="51" s="1"/>
  <c r="W55" i="51" s="1"/>
  <c r="X55" i="51" s="1"/>
  <c r="Y55" i="51" s="1"/>
  <c r="Z55" i="51" s="1"/>
  <c r="AS9" i="22"/>
  <c r="BO9" i="22" s="1"/>
  <c r="G56" i="58"/>
  <c r="G148" i="58"/>
  <c r="AC55" i="58"/>
  <c r="Y83" i="58"/>
  <c r="Y152" i="58" s="1"/>
  <c r="X45" i="18" s="1"/>
  <c r="Y151" i="58"/>
  <c r="X44" i="18" s="1"/>
  <c r="T153" i="38"/>
  <c r="S40" i="39" s="1"/>
  <c r="T73" i="38"/>
  <c r="V151" i="58"/>
  <c r="U44" i="18" s="1"/>
  <c r="V83" i="58"/>
  <c r="V152" i="58" s="1"/>
  <c r="U45" i="18" s="1"/>
  <c r="L151" i="58"/>
  <c r="K44" i="18" s="1"/>
  <c r="L83" i="58"/>
  <c r="L152" i="58" s="1"/>
  <c r="K45" i="18" s="1"/>
  <c r="W151" i="58"/>
  <c r="V44" i="18" s="1"/>
  <c r="W83" i="58"/>
  <c r="W152" i="58" s="1"/>
  <c r="V45" i="18" s="1"/>
  <c r="N151" i="36"/>
  <c r="M44" i="48" s="1"/>
  <c r="N83" i="36"/>
  <c r="N152" i="36" s="1"/>
  <c r="M45" i="48" s="1"/>
  <c r="V83" i="36"/>
  <c r="V152" i="36" s="1"/>
  <c r="W45" i="48" s="1"/>
  <c r="V151" i="36"/>
  <c r="W44" i="48" s="1"/>
  <c r="J151" i="58"/>
  <c r="I44" i="18" s="1"/>
  <c r="J83" i="58"/>
  <c r="J152" i="58" s="1"/>
  <c r="I45" i="18" s="1"/>
  <c r="T151" i="58"/>
  <c r="S44" i="18" s="1"/>
  <c r="T83" i="58"/>
  <c r="T152" i="58" s="1"/>
  <c r="S45" i="18" s="1"/>
  <c r="Q44" i="48"/>
  <c r="S44" i="48"/>
  <c r="G138" i="36"/>
  <c r="AC138" i="36" s="1"/>
  <c r="G165" i="36"/>
  <c r="H134" i="36"/>
  <c r="AC134" i="36"/>
  <c r="H73" i="38"/>
  <c r="H153" i="38"/>
  <c r="G40" i="39" s="1"/>
  <c r="K134" i="58"/>
  <c r="J138" i="58"/>
  <c r="J165" i="58"/>
  <c r="I58" i="18" s="1"/>
  <c r="J108" i="36"/>
  <c r="K109" i="36"/>
  <c r="I37" i="39"/>
  <c r="J38" i="39"/>
  <c r="J91" i="58"/>
  <c r="K92" i="58"/>
  <c r="K34" i="53"/>
  <c r="J63" i="53"/>
  <c r="J33" i="53"/>
  <c r="H33" i="50"/>
  <c r="I34" i="50"/>
  <c r="I33" i="49"/>
  <c r="J34" i="49"/>
  <c r="J9" i="38"/>
  <c r="I8" i="38"/>
  <c r="K51" i="38"/>
  <c r="J50" i="38"/>
  <c r="I33" i="56"/>
  <c r="J34" i="56"/>
  <c r="I63" i="56"/>
  <c r="M61" i="58"/>
  <c r="L60" i="58"/>
  <c r="J50" i="36"/>
  <c r="K51" i="36"/>
  <c r="L141" i="36"/>
  <c r="M142" i="36"/>
  <c r="L92" i="36"/>
  <c r="K91" i="36"/>
  <c r="J34" i="57"/>
  <c r="I33" i="57"/>
  <c r="I63" i="57"/>
  <c r="J38" i="48"/>
  <c r="I37" i="48"/>
  <c r="N61" i="36"/>
  <c r="M60" i="36"/>
  <c r="I33" i="51"/>
  <c r="J34" i="51"/>
  <c r="I63" i="51"/>
  <c r="K7" i="35"/>
  <c r="J6" i="35"/>
  <c r="I33" i="55"/>
  <c r="J34" i="55"/>
  <c r="I63" i="55"/>
  <c r="J96" i="38"/>
  <c r="K97" i="38"/>
  <c r="J141" i="58"/>
  <c r="K142" i="58"/>
  <c r="J37" i="18"/>
  <c r="K38" i="18"/>
  <c r="M9" i="36"/>
  <c r="L8" i="36"/>
  <c r="J8" i="58"/>
  <c r="K9" i="58"/>
  <c r="Z9" i="22"/>
  <c r="AU9" i="22"/>
  <c r="BQ9" i="22" s="1"/>
  <c r="Y8" i="22"/>
  <c r="K146" i="38"/>
  <c r="L147" i="38"/>
  <c r="J6" i="9"/>
  <c r="K7" i="9"/>
  <c r="I146" i="58"/>
  <c r="J147" i="58"/>
  <c r="I33" i="52"/>
  <c r="J34" i="52"/>
  <c r="K108" i="58"/>
  <c r="L109" i="58"/>
  <c r="J60" i="38"/>
  <c r="K61" i="38"/>
  <c r="M147" i="36"/>
  <c r="L146" i="36"/>
  <c r="M114" i="38"/>
  <c r="L113" i="38"/>
  <c r="J34" i="54"/>
  <c r="I33" i="54"/>
  <c r="I63" i="54"/>
  <c r="G55" i="56"/>
  <c r="H55" i="56" s="1"/>
  <c r="I55" i="56" s="1"/>
  <c r="J55" i="56" s="1"/>
  <c r="K55" i="56" s="1"/>
  <c r="L55" i="56" s="1"/>
  <c r="M55" i="56" s="1"/>
  <c r="N55" i="56" s="1"/>
  <c r="O55" i="56" s="1"/>
  <c r="P55" i="56" s="1"/>
  <c r="Q55" i="56" s="1"/>
  <c r="R55" i="56" s="1"/>
  <c r="S55" i="56" s="1"/>
  <c r="T55" i="56" s="1"/>
  <c r="U55" i="56" s="1"/>
  <c r="V55" i="56" s="1"/>
  <c r="W55" i="56" s="1"/>
  <c r="X55" i="56" s="1"/>
  <c r="Y55" i="56" s="1"/>
  <c r="Z55" i="56" s="1"/>
  <c r="G55" i="54"/>
  <c r="H55" i="54" s="1"/>
  <c r="I55" i="54" s="1"/>
  <c r="J55" i="54" s="1"/>
  <c r="K55" i="54" s="1"/>
  <c r="L55" i="54" s="1"/>
  <c r="M55" i="54" s="1"/>
  <c r="N55" i="54" s="1"/>
  <c r="O55" i="54" s="1"/>
  <c r="P55" i="54" s="1"/>
  <c r="Q55" i="54" s="1"/>
  <c r="R55" i="54" s="1"/>
  <c r="S55" i="54" s="1"/>
  <c r="T55" i="54" s="1"/>
  <c r="U55" i="54" s="1"/>
  <c r="V55" i="54" s="1"/>
  <c r="W55" i="54" s="1"/>
  <c r="X55" i="54" s="1"/>
  <c r="Y55" i="54" s="1"/>
  <c r="Z55" i="54" s="1"/>
  <c r="J34" i="2"/>
  <c r="I63" i="2"/>
  <c r="I33" i="2"/>
  <c r="L134" i="58" l="1"/>
  <c r="K138" i="58"/>
  <c r="K165" i="58"/>
  <c r="J58" i="18" s="1"/>
  <c r="F40" i="18"/>
  <c r="AC148" i="58"/>
  <c r="AC79" i="58"/>
  <c r="G80" i="58"/>
  <c r="AC80" i="58" s="1"/>
  <c r="G82" i="58"/>
  <c r="K151" i="38"/>
  <c r="L152" i="38"/>
  <c r="J50" i="58"/>
  <c r="K51" i="58"/>
  <c r="P45" i="48"/>
  <c r="R45" i="48"/>
  <c r="H138" i="36"/>
  <c r="I134" i="36"/>
  <c r="H165" i="36"/>
  <c r="G58" i="48" s="1"/>
  <c r="M103" i="36"/>
  <c r="L153" i="36"/>
  <c r="K46" i="48" s="1"/>
  <c r="N153" i="58"/>
  <c r="M46" i="18" s="1"/>
  <c r="O103" i="58"/>
  <c r="AC139" i="38"/>
  <c r="H139" i="38"/>
  <c r="G143" i="38"/>
  <c r="AC143" i="38" s="1"/>
  <c r="F58" i="48"/>
  <c r="AC165" i="36"/>
  <c r="AD58" i="48" s="1"/>
  <c r="AC56" i="58"/>
  <c r="G149" i="58"/>
  <c r="F41" i="18" s="1"/>
  <c r="K108" i="38"/>
  <c r="J157" i="38"/>
  <c r="I46" i="39" s="1"/>
  <c r="P44" i="48"/>
  <c r="R44" i="48"/>
  <c r="J33" i="49"/>
  <c r="K34" i="49"/>
  <c r="J63" i="49"/>
  <c r="J34" i="50"/>
  <c r="I63" i="50"/>
  <c r="I33" i="50"/>
  <c r="L34" i="53"/>
  <c r="K63" i="53"/>
  <c r="K33" i="53"/>
  <c r="K9" i="38"/>
  <c r="J8" i="38"/>
  <c r="L92" i="58"/>
  <c r="K91" i="58"/>
  <c r="K38" i="39"/>
  <c r="J37" i="39"/>
  <c r="L109" i="36"/>
  <c r="K108" i="36"/>
  <c r="K6" i="35"/>
  <c r="L7" i="35"/>
  <c r="N60" i="36"/>
  <c r="O61" i="36"/>
  <c r="J37" i="48"/>
  <c r="K38" i="48"/>
  <c r="J33" i="57"/>
  <c r="J63" i="57"/>
  <c r="K34" i="57"/>
  <c r="M92" i="36"/>
  <c r="L91" i="36"/>
  <c r="N61" i="58"/>
  <c r="M60" i="58"/>
  <c r="L51" i="38"/>
  <c r="K50" i="38"/>
  <c r="K96" i="38"/>
  <c r="L97" i="38"/>
  <c r="K34" i="55"/>
  <c r="J33" i="55"/>
  <c r="J63" i="55"/>
  <c r="K34" i="51"/>
  <c r="J33" i="51"/>
  <c r="J63" i="51"/>
  <c r="N142" i="36"/>
  <c r="M141" i="36"/>
  <c r="L51" i="36"/>
  <c r="K50" i="36"/>
  <c r="J33" i="56"/>
  <c r="K34" i="56"/>
  <c r="J63" i="56"/>
  <c r="K34" i="54"/>
  <c r="J33" i="54"/>
  <c r="J63" i="54"/>
  <c r="M113" i="38"/>
  <c r="N114" i="38"/>
  <c r="N147" i="36"/>
  <c r="M146" i="36"/>
  <c r="K34" i="52"/>
  <c r="J33" i="52"/>
  <c r="J63" i="52"/>
  <c r="Z8" i="22"/>
  <c r="AA9" i="22"/>
  <c r="AV9" i="22"/>
  <c r="BR9" i="22" s="1"/>
  <c r="N9" i="36"/>
  <c r="M8" i="36"/>
  <c r="K60" i="38"/>
  <c r="L61" i="38"/>
  <c r="M109" i="58"/>
  <c r="L108" i="58"/>
  <c r="J146" i="58"/>
  <c r="K147" i="58"/>
  <c r="L7" i="9"/>
  <c r="K6" i="9"/>
  <c r="M147" i="38"/>
  <c r="L146" i="38"/>
  <c r="L9" i="58"/>
  <c r="K8" i="58"/>
  <c r="L38" i="18"/>
  <c r="K37" i="18"/>
  <c r="L142" i="58"/>
  <c r="K141" i="58"/>
  <c r="J63" i="2"/>
  <c r="K34" i="2"/>
  <c r="J33" i="2"/>
  <c r="K50" i="58" l="1"/>
  <c r="L51" i="58"/>
  <c r="M153" i="36"/>
  <c r="L46" i="48" s="1"/>
  <c r="N103" i="36"/>
  <c r="M152" i="38"/>
  <c r="L151" i="38"/>
  <c r="I138" i="36"/>
  <c r="I165" i="36"/>
  <c r="H58" i="48" s="1"/>
  <c r="J134" i="36"/>
  <c r="G151" i="58"/>
  <c r="G83" i="58"/>
  <c r="AC82" i="58"/>
  <c r="H143" i="38"/>
  <c r="I139" i="38"/>
  <c r="L108" i="38"/>
  <c r="K157" i="38"/>
  <c r="J46" i="39" s="1"/>
  <c r="O153" i="58"/>
  <c r="N46" i="18" s="1"/>
  <c r="P103" i="58"/>
  <c r="L165" i="58"/>
  <c r="K58" i="18" s="1"/>
  <c r="L138" i="58"/>
  <c r="M134" i="58"/>
  <c r="L63" i="53"/>
  <c r="M34" i="53"/>
  <c r="L33" i="53"/>
  <c r="M109" i="36"/>
  <c r="L108" i="36"/>
  <c r="K37" i="39"/>
  <c r="L38" i="39"/>
  <c r="L91" i="58"/>
  <c r="M92" i="58"/>
  <c r="K8" i="38"/>
  <c r="L9" i="38"/>
  <c r="K34" i="50"/>
  <c r="J33" i="50"/>
  <c r="J63" i="50"/>
  <c r="K63" i="49"/>
  <c r="L34" i="49"/>
  <c r="K33" i="49"/>
  <c r="L50" i="36"/>
  <c r="M51" i="36"/>
  <c r="N141" i="36"/>
  <c r="O142" i="36"/>
  <c r="L34" i="55"/>
  <c r="K33" i="55"/>
  <c r="K63" i="55"/>
  <c r="M51" i="38"/>
  <c r="L50" i="38"/>
  <c r="N60" i="58"/>
  <c r="O61" i="58"/>
  <c r="M91" i="36"/>
  <c r="N92" i="36"/>
  <c r="K37" i="48"/>
  <c r="L38" i="48"/>
  <c r="O60" i="36"/>
  <c r="P61" i="36"/>
  <c r="L6" i="35"/>
  <c r="M7" i="35"/>
  <c r="K63" i="56"/>
  <c r="K33" i="56"/>
  <c r="L34" i="56"/>
  <c r="L34" i="51"/>
  <c r="K63" i="51"/>
  <c r="K33" i="51"/>
  <c r="L96" i="38"/>
  <c r="M97" i="38"/>
  <c r="K63" i="57"/>
  <c r="K33" i="57"/>
  <c r="L34" i="57"/>
  <c r="M142" i="58"/>
  <c r="L141" i="58"/>
  <c r="L37" i="18"/>
  <c r="M38" i="18"/>
  <c r="M9" i="58"/>
  <c r="L8" i="58"/>
  <c r="L147" i="58"/>
  <c r="K146" i="58"/>
  <c r="L60" i="38"/>
  <c r="M61" i="38"/>
  <c r="N113" i="38"/>
  <c r="O114" i="38"/>
  <c r="K33" i="54"/>
  <c r="L34" i="54"/>
  <c r="K63" i="54"/>
  <c r="N147" i="38"/>
  <c r="M146" i="38"/>
  <c r="L6" i="9"/>
  <c r="M7" i="9"/>
  <c r="N109" i="58"/>
  <c r="M108" i="58"/>
  <c r="O9" i="36"/>
  <c r="N8" i="36"/>
  <c r="AB9" i="22"/>
  <c r="AW9" i="22"/>
  <c r="BS9" i="22" s="1"/>
  <c r="AA8" i="22"/>
  <c r="K33" i="52"/>
  <c r="K63" i="52"/>
  <c r="L34" i="52"/>
  <c r="N146" i="36"/>
  <c r="O147" i="36"/>
  <c r="K33" i="2"/>
  <c r="K63" i="2"/>
  <c r="L34" i="2"/>
  <c r="AH24" i="22"/>
  <c r="AE10" i="22"/>
  <c r="Z24" i="22"/>
  <c r="AK28" i="22"/>
  <c r="AD21" i="22"/>
  <c r="Y15" i="22"/>
  <c r="V21" i="22"/>
  <c r="AD13" i="22"/>
  <c r="W22" i="22"/>
  <c r="AE24" i="22"/>
  <c r="AJ20" i="22"/>
  <c r="AJ22" i="22"/>
  <c r="S19" i="22"/>
  <c r="Y29" i="22"/>
  <c r="AF17" i="22"/>
  <c r="AD27" i="22"/>
  <c r="Q14" i="22"/>
  <c r="AD12" i="22"/>
  <c r="C20" i="22"/>
  <c r="O24" i="22"/>
  <c r="AA10" i="22"/>
  <c r="S10" i="22"/>
  <c r="O16" i="22"/>
  <c r="F24" i="22"/>
  <c r="AF26" i="22"/>
  <c r="X26" i="22"/>
  <c r="AB23" i="22"/>
  <c r="T23" i="22"/>
  <c r="U24" i="22"/>
  <c r="AH22" i="22"/>
  <c r="Q21" i="22"/>
  <c r="AD19" i="22"/>
  <c r="AF12" i="22"/>
  <c r="D24" i="22"/>
  <c r="X12" i="22"/>
  <c r="D28" i="22"/>
  <c r="AC29" i="22"/>
  <c r="V11" i="22"/>
  <c r="U29" i="22"/>
  <c r="AI18" i="22"/>
  <c r="U10" i="22"/>
  <c r="F18" i="22"/>
  <c r="AI28" i="22"/>
  <c r="F20" i="22"/>
  <c r="R27" i="22"/>
  <c r="T24" i="22"/>
  <c r="AE25" i="22"/>
  <c r="AH26" i="22"/>
  <c r="F26" i="22"/>
  <c r="C18" i="22"/>
  <c r="Y13" i="22"/>
  <c r="AD11" i="22"/>
  <c r="F22" i="22"/>
  <c r="G24" i="22"/>
  <c r="W26" i="22"/>
  <c r="AB24" i="22"/>
  <c r="E18" i="22"/>
  <c r="G16" i="22"/>
  <c r="W18" i="22"/>
  <c r="AJ16" i="22"/>
  <c r="C24" i="22"/>
  <c r="E10" i="22"/>
  <c r="AG14" i="22"/>
  <c r="Y14" i="22"/>
  <c r="AE20" i="22"/>
  <c r="Y26" i="22"/>
  <c r="W20" i="22"/>
  <c r="AD24" i="22"/>
  <c r="AA17" i="22"/>
  <c r="R26" i="22"/>
  <c r="S17" i="22"/>
  <c r="Y22" i="22"/>
  <c r="T18" i="22"/>
  <c r="X20" i="22"/>
  <c r="AG16" i="22"/>
  <c r="AC18" i="22"/>
  <c r="AK13" i="22"/>
  <c r="Q20" i="22"/>
  <c r="AC13" i="22"/>
  <c r="W10" i="22"/>
  <c r="Y24" i="22"/>
  <c r="AD22" i="22"/>
  <c r="G22" i="22"/>
  <c r="C22" i="22"/>
  <c r="X18" i="22"/>
  <c r="AC16" i="22"/>
  <c r="D12" i="22"/>
  <c r="D26" i="22"/>
  <c r="W11" i="22"/>
  <c r="AK29" i="22"/>
  <c r="T14" i="22"/>
  <c r="AG12" i="22"/>
  <c r="AH27" i="22"/>
  <c r="Z27" i="22"/>
  <c r="AD10" i="22"/>
  <c r="V10" i="22"/>
  <c r="C26" i="22"/>
  <c r="V22" i="22"/>
  <c r="F12" i="22"/>
  <c r="Z14" i="22"/>
  <c r="X24" i="22"/>
  <c r="E22" i="22"/>
  <c r="AK22" i="22"/>
  <c r="C14" i="22"/>
  <c r="G26" i="22"/>
  <c r="U16" i="22"/>
  <c r="C16" i="22"/>
  <c r="O20" i="22"/>
  <c r="AH20" i="22"/>
  <c r="AB15" i="22"/>
  <c r="Z20" i="22"/>
  <c r="AA20" i="22"/>
  <c r="Q29" i="22"/>
  <c r="V27" i="22"/>
  <c r="AF18" i="22"/>
  <c r="AK16" i="22"/>
  <c r="AK21" i="22"/>
  <c r="U21" i="22"/>
  <c r="AE12" i="22"/>
  <c r="AJ10" i="22"/>
  <c r="S26" i="22"/>
  <c r="AF24" i="22"/>
  <c r="AJ12" i="22"/>
  <c r="T12" i="22"/>
  <c r="AC22" i="22"/>
  <c r="U22" i="22"/>
  <c r="AJ26" i="22"/>
  <c r="T26" i="22"/>
  <c r="H28" i="22"/>
  <c r="H24" i="22"/>
  <c r="AI22" i="22"/>
  <c r="S27" i="22"/>
  <c r="AH16" i="22"/>
  <c r="R16" i="22"/>
  <c r="U13" i="22"/>
  <c r="AH11" i="22"/>
  <c r="N18" i="22"/>
  <c r="Q26" i="22"/>
  <c r="V24" i="22"/>
  <c r="W24" i="22"/>
  <c r="AD28" i="22"/>
  <c r="V28" i="22"/>
  <c r="M18" i="22"/>
  <c r="L28" i="22"/>
  <c r="U18" i="22"/>
  <c r="AC28" i="22"/>
  <c r="Z23" i="22"/>
  <c r="AG20" i="22"/>
  <c r="AB22" i="22"/>
  <c r="N26" i="22"/>
  <c r="D16" i="22"/>
  <c r="AG22" i="22"/>
  <c r="Q22" i="22"/>
  <c r="AF25" i="22"/>
  <c r="AF16" i="22"/>
  <c r="AK14" i="22"/>
  <c r="U23" i="22"/>
  <c r="H22" i="22"/>
  <c r="N14" i="22"/>
  <c r="R20" i="22"/>
  <c r="AE18" i="22"/>
  <c r="Y27" i="22"/>
  <c r="AI20" i="22"/>
  <c r="S20" i="22"/>
  <c r="M26" i="22"/>
  <c r="M24" i="22"/>
  <c r="AI23" i="22"/>
  <c r="AH14" i="22"/>
  <c r="R14" i="22"/>
  <c r="L24" i="22"/>
  <c r="X21" i="22"/>
  <c r="L18" i="22"/>
  <c r="O10" i="22"/>
  <c r="Z17" i="22"/>
  <c r="H20" i="22"/>
  <c r="AG17" i="22"/>
  <c r="S18" i="22"/>
  <c r="AA13" i="22"/>
  <c r="R12" i="22"/>
  <c r="X29" i="22"/>
  <c r="AK27" i="22"/>
  <c r="AD26" i="22"/>
  <c r="AD29" i="22"/>
  <c r="AJ13" i="22"/>
  <c r="AH25" i="22"/>
  <c r="Z25" i="22"/>
  <c r="AG11" i="22"/>
  <c r="AC23" i="22"/>
  <c r="AH21" i="22"/>
  <c r="U11" i="22"/>
  <c r="U17" i="22"/>
  <c r="AH15" i="22"/>
  <c r="X27" i="22"/>
  <c r="W13" i="22"/>
  <c r="T10" i="22"/>
  <c r="N16" i="22"/>
  <c r="G28" i="22"/>
  <c r="G12" i="22"/>
  <c r="M22" i="22"/>
  <c r="V17" i="22"/>
  <c r="AI15" i="22"/>
  <c r="V23" i="22"/>
  <c r="AA25" i="22"/>
  <c r="AF23" i="22"/>
  <c r="AF13" i="22"/>
  <c r="X13" i="22"/>
  <c r="Q12" i="22"/>
  <c r="AF19" i="22"/>
  <c r="X19" i="22"/>
  <c r="T29" i="22"/>
  <c r="AK10" i="22"/>
  <c r="AC10" i="22"/>
  <c r="V25" i="22"/>
  <c r="AA28" i="22"/>
  <c r="H10" i="22"/>
  <c r="AA15" i="22"/>
  <c r="S15" i="22"/>
  <c r="AE26" i="22"/>
  <c r="AK11" i="22"/>
  <c r="U25" i="22"/>
  <c r="O28" i="22"/>
  <c r="AJ19" i="22"/>
  <c r="T11" i="22"/>
  <c r="AF28" i="22"/>
  <c r="AE21" i="22"/>
  <c r="AD15" i="22"/>
  <c r="AI13" i="22"/>
  <c r="AC26" i="22"/>
  <c r="U26" i="22"/>
  <c r="Z12" i="22"/>
  <c r="AD23" i="22"/>
  <c r="D22" i="22"/>
  <c r="G20" i="22"/>
  <c r="S21" i="22"/>
  <c r="F10" i="22"/>
  <c r="H26" i="22"/>
  <c r="L22" i="22"/>
  <c r="L14" i="22"/>
  <c r="O14" i="22"/>
  <c r="AJ29" i="22"/>
  <c r="E12" i="22"/>
  <c r="Z16" i="22"/>
  <c r="AE14" i="22"/>
  <c r="Q18" i="22"/>
  <c r="AD16" i="22"/>
  <c r="L10" i="22"/>
  <c r="Y10" i="22"/>
  <c r="M10" i="22"/>
  <c r="AA14" i="22"/>
  <c r="R10" i="22"/>
  <c r="O22" i="22"/>
  <c r="Y18" i="22"/>
  <c r="AC15" i="22"/>
  <c r="V16" i="22"/>
  <c r="R13" i="22"/>
  <c r="AE11" i="22"/>
  <c r="AJ21" i="22"/>
  <c r="W29" i="22"/>
  <c r="AG19" i="22"/>
  <c r="AG25" i="22"/>
  <c r="Y25" i="22"/>
  <c r="W12" i="22"/>
  <c r="AF21" i="22"/>
  <c r="AK24" i="22"/>
  <c r="Q17" i="22"/>
  <c r="V15" i="22"/>
  <c r="AC19" i="22"/>
  <c r="U19" i="22"/>
  <c r="G14" i="22"/>
  <c r="AJ28" i="22"/>
  <c r="R22" i="22"/>
  <c r="AD14" i="22"/>
  <c r="V14" i="22"/>
  <c r="R11" i="22"/>
  <c r="S12" i="22"/>
  <c r="AI26" i="22"/>
  <c r="AA26" i="22"/>
  <c r="N12" i="22"/>
  <c r="R24" i="22"/>
  <c r="M20" i="22"/>
  <c r="AB20" i="22"/>
  <c r="T20" i="22"/>
  <c r="R21" i="22"/>
  <c r="AE29" i="22"/>
  <c r="AI12" i="22"/>
  <c r="AG10" i="22"/>
  <c r="Q10" i="22"/>
  <c r="AB27" i="22"/>
  <c r="T27" i="22"/>
  <c r="V13" i="22"/>
  <c r="AG24" i="22"/>
  <c r="Q24" i="22"/>
  <c r="Y23" i="22"/>
  <c r="V26" i="22"/>
  <c r="AI24" i="22"/>
  <c r="AA19" i="22"/>
  <c r="AF22" i="22"/>
  <c r="R17" i="22"/>
  <c r="AE15" i="22"/>
  <c r="AB18" i="22"/>
  <c r="AB13" i="22"/>
  <c r="Y16" i="22"/>
  <c r="Q16" i="22"/>
  <c r="AJ15" i="22"/>
  <c r="AC17" i="22"/>
  <c r="G10" i="22"/>
  <c r="D14" i="22"/>
  <c r="C10" i="22"/>
  <c r="Z15" i="22"/>
  <c r="AH28" i="22"/>
  <c r="R28" i="22"/>
  <c r="D10" i="22"/>
  <c r="AH29" i="22"/>
  <c r="V19" i="22"/>
  <c r="AI17" i="22"/>
  <c r="Y17" i="22"/>
  <c r="X15" i="22"/>
  <c r="S13" i="22"/>
  <c r="AJ11" i="22"/>
  <c r="AB11" i="22"/>
  <c r="W27" i="22"/>
  <c r="X28" i="22"/>
  <c r="AK26" i="22"/>
  <c r="AG23" i="22"/>
  <c r="AE19" i="22"/>
  <c r="Z29" i="22"/>
  <c r="F28" i="22"/>
  <c r="R29" i="22"/>
  <c r="L16" i="22"/>
  <c r="V12" i="22"/>
  <c r="L26" i="22"/>
  <c r="AI10" i="22"/>
  <c r="S11" i="22"/>
  <c r="AJ25" i="22"/>
  <c r="AK23" i="22"/>
  <c r="AB25" i="22"/>
  <c r="N10" i="22"/>
  <c r="AG28" i="22"/>
  <c r="AF29" i="22"/>
  <c r="Y28" i="22"/>
  <c r="R19" i="22"/>
  <c r="AD18" i="22"/>
  <c r="AI16" i="22"/>
  <c r="X23" i="22"/>
  <c r="AC21" i="22"/>
  <c r="AC12" i="22"/>
  <c r="AH10" i="22"/>
  <c r="W17" i="22"/>
  <c r="Q13" i="22"/>
  <c r="AK20" i="22"/>
  <c r="AC20" i="22"/>
  <c r="AB17" i="22"/>
  <c r="AG15" i="22"/>
  <c r="Z18" i="22"/>
  <c r="R18" i="22"/>
  <c r="AA11" i="22"/>
  <c r="AG29" i="22"/>
  <c r="X17" i="22"/>
  <c r="AI25" i="22"/>
  <c r="AK15" i="22"/>
  <c r="AB21" i="22"/>
  <c r="U20" i="22"/>
  <c r="T21" i="22"/>
  <c r="AH18" i="22"/>
  <c r="X16" i="22"/>
  <c r="AH13" i="22"/>
  <c r="AH19" i="22"/>
  <c r="Z13" i="22"/>
  <c r="Q19" i="22"/>
  <c r="AE16" i="22"/>
  <c r="AD17" i="22"/>
  <c r="W16" i="22"/>
  <c r="U12" i="22"/>
  <c r="W14" i="22"/>
  <c r="AB12" i="22"/>
  <c r="AK12" i="22"/>
  <c r="V18" i="22"/>
  <c r="W28" i="22"/>
  <c r="AB26" i="22"/>
  <c r="D18" i="22"/>
  <c r="E16" i="22"/>
  <c r="AB28" i="22"/>
  <c r="AG26" i="22"/>
  <c r="U28" i="22"/>
  <c r="Z26" i="22"/>
  <c r="AA22" i="22"/>
  <c r="AF20" i="22"/>
  <c r="T22" i="22"/>
  <c r="Y20" i="22"/>
  <c r="W25" i="22"/>
  <c r="AD20" i="22"/>
  <c r="AJ23" i="22"/>
  <c r="AA29" i="22"/>
  <c r="O18" i="22"/>
  <c r="S29" i="22"/>
  <c r="E14" i="22"/>
  <c r="S25" i="22"/>
  <c r="AG21" i="22"/>
  <c r="AC14" i="22"/>
  <c r="Y21" i="22"/>
  <c r="AK25" i="22"/>
  <c r="F16" i="22"/>
  <c r="AC25" i="22"/>
  <c r="C12" i="22"/>
  <c r="AJ24" i="22"/>
  <c r="AJ17" i="22"/>
  <c r="AC27" i="22"/>
  <c r="U27" i="22"/>
  <c r="AH12" i="22"/>
  <c r="AI11" i="22"/>
  <c r="R25" i="22"/>
  <c r="AE23" i="22"/>
  <c r="E26" i="22"/>
  <c r="D20" i="22"/>
  <c r="C28" i="22"/>
  <c r="S22" i="22"/>
  <c r="X25" i="22"/>
  <c r="AA16" i="22"/>
  <c r="M28" i="22"/>
  <c r="Z10" i="22"/>
  <c r="AK18" i="22"/>
  <c r="H18" i="22"/>
  <c r="R23" i="22"/>
  <c r="N28" i="22"/>
  <c r="AA27" i="22"/>
  <c r="Z21" i="22"/>
  <c r="H14" i="22"/>
  <c r="N24" i="22"/>
  <c r="Q27" i="22"/>
  <c r="AB16" i="22"/>
  <c r="T16" i="22"/>
  <c r="AA23" i="22"/>
  <c r="M14" i="22"/>
  <c r="AK19" i="22"/>
  <c r="AH17" i="22"/>
  <c r="AB19" i="22"/>
  <c r="AF14" i="22"/>
  <c r="AF11" i="22"/>
  <c r="Q28" i="22"/>
  <c r="W15" i="22"/>
  <c r="AI27" i="22"/>
  <c r="AA24" i="22"/>
  <c r="S24" i="22"/>
  <c r="Y11" i="22"/>
  <c r="AI29" i="22"/>
  <c r="AF27" i="22"/>
  <c r="AE13" i="22"/>
  <c r="Z28" i="22"/>
  <c r="N22" i="22"/>
  <c r="M16" i="22"/>
  <c r="AJ14" i="22"/>
  <c r="AB14" i="22"/>
  <c r="AI21" i="22"/>
  <c r="Y12" i="22"/>
  <c r="Z19" i="22"/>
  <c r="AE17" i="22"/>
  <c r="AG27" i="22"/>
  <c r="AD25" i="22"/>
  <c r="S28" i="22"/>
  <c r="AG13" i="22"/>
  <c r="V29" i="22"/>
  <c r="AC11" i="22"/>
  <c r="AH23" i="22"/>
  <c r="V20" i="22"/>
  <c r="AA18" i="22"/>
  <c r="W21" i="22"/>
  <c r="U14" i="22"/>
  <c r="Q25" i="22"/>
  <c r="AA21" i="22"/>
  <c r="O26" i="22"/>
  <c r="F14" i="22"/>
  <c r="H12" i="22"/>
  <c r="AB29" i="22"/>
  <c r="T17" i="22"/>
  <c r="L20" i="22"/>
  <c r="L12" i="22"/>
  <c r="S16" i="22"/>
  <c r="X14" i="22"/>
  <c r="AE28" i="22"/>
  <c r="S14" i="22"/>
  <c r="AG18" i="22"/>
  <c r="U15" i="22"/>
  <c r="AI14" i="22"/>
  <c r="W23" i="22"/>
  <c r="AJ27" i="22"/>
  <c r="Y19" i="22"/>
  <c r="S23" i="22"/>
  <c r="AB10" i="22"/>
  <c r="AC24" i="22"/>
  <c r="E28" i="22"/>
  <c r="Z22" i="22"/>
  <c r="T28" i="22"/>
  <c r="Z11" i="22"/>
  <c r="AF10" i="22"/>
  <c r="N20" i="22"/>
  <c r="AE22" i="22"/>
  <c r="M12" i="22"/>
  <c r="Q11" i="22"/>
  <c r="W19" i="22"/>
  <c r="AA12" i="22"/>
  <c r="Q15" i="22"/>
  <c r="X10" i="22"/>
  <c r="O12" i="22"/>
  <c r="Q23" i="22"/>
  <c r="AI19" i="22"/>
  <c r="X22" i="22"/>
  <c r="AJ18" i="22"/>
  <c r="T13" i="22"/>
  <c r="AK17" i="22"/>
  <c r="T15" i="22"/>
  <c r="G18" i="22"/>
  <c r="R15" i="22"/>
  <c r="E24" i="22"/>
  <c r="E20" i="22"/>
  <c r="T19" i="22"/>
  <c r="AF15" i="22"/>
  <c r="X11" i="22"/>
  <c r="AE27" i="22"/>
  <c r="T25" i="22"/>
  <c r="H16" i="22"/>
  <c r="M108" i="38" l="1"/>
  <c r="L157" i="38"/>
  <c r="K46" i="39" s="1"/>
  <c r="P153" i="58"/>
  <c r="O46" i="18" s="1"/>
  <c r="Q103" i="58"/>
  <c r="I143" i="38"/>
  <c r="J139" i="38"/>
  <c r="F44" i="18"/>
  <c r="AC151" i="58"/>
  <c r="M51" i="58"/>
  <c r="L50" i="58"/>
  <c r="O103" i="36"/>
  <c r="N153" i="36"/>
  <c r="M46" i="48" s="1"/>
  <c r="G152" i="58"/>
  <c r="F45" i="18" s="1"/>
  <c r="AC83" i="58"/>
  <c r="N134" i="58"/>
  <c r="M138" i="58"/>
  <c r="M165" i="58"/>
  <c r="L58" i="18" s="1"/>
  <c r="J138" i="36"/>
  <c r="K134" i="36"/>
  <c r="J165" i="36"/>
  <c r="I58" i="48" s="1"/>
  <c r="M151" i="38"/>
  <c r="N152" i="38"/>
  <c r="L8" i="38"/>
  <c r="M9" i="38"/>
  <c r="N92" i="58"/>
  <c r="M91" i="58"/>
  <c r="L37" i="39"/>
  <c r="M38" i="39"/>
  <c r="L63" i="49"/>
  <c r="M34" i="49"/>
  <c r="L33" i="49"/>
  <c r="K33" i="50"/>
  <c r="L34" i="50"/>
  <c r="K63" i="50"/>
  <c r="M108" i="36"/>
  <c r="N109" i="36"/>
  <c r="M33" i="53"/>
  <c r="M63" i="53"/>
  <c r="N34" i="53"/>
  <c r="BK12" i="22"/>
  <c r="CA12" i="22"/>
  <c r="BG13" i="22"/>
  <c r="AQ13" i="22"/>
  <c r="CA13" i="22"/>
  <c r="BZ12" i="22"/>
  <c r="AO13" i="22"/>
  <c r="BN13" i="22"/>
  <c r="BX13" i="22"/>
  <c r="BG12" i="22"/>
  <c r="BI12" i="22"/>
  <c r="BU13" i="22"/>
  <c r="BM13" i="22"/>
  <c r="CC13" i="22"/>
  <c r="AW12" i="22"/>
  <c r="CC12" i="22"/>
  <c r="BS12" i="22"/>
  <c r="AW13" i="22"/>
  <c r="BF12" i="22"/>
  <c r="AR12" i="22"/>
  <c r="BB12" i="22"/>
  <c r="BW12" i="22"/>
  <c r="AY12" i="22"/>
  <c r="AU13" i="22"/>
  <c r="AP13" i="22"/>
  <c r="BD12" i="22"/>
  <c r="BQ13" i="22"/>
  <c r="BP12" i="22"/>
  <c r="AU12" i="22"/>
  <c r="AX12" i="22"/>
  <c r="BW13" i="22"/>
  <c r="BQ12" i="22"/>
  <c r="AM13" i="22"/>
  <c r="CB12" i="22"/>
  <c r="BD13" i="22"/>
  <c r="AV12" i="22"/>
  <c r="BL12" i="22"/>
  <c r="BS13" i="22"/>
  <c r="BV13" i="22"/>
  <c r="BF13" i="22"/>
  <c r="BK13" i="22"/>
  <c r="AV13" i="22"/>
  <c r="BE13" i="22"/>
  <c r="AT13" i="22"/>
  <c r="BT12" i="22"/>
  <c r="BO12" i="22"/>
  <c r="BC13" i="22"/>
  <c r="AS13" i="22"/>
  <c r="BV12" i="22"/>
  <c r="BJ13" i="22"/>
  <c r="BZ13" i="22"/>
  <c r="AM12" i="22"/>
  <c r="AY13" i="22"/>
  <c r="AX13" i="22"/>
  <c r="BI13" i="22"/>
  <c r="BU12" i="22"/>
  <c r="BA13" i="22"/>
  <c r="BE12" i="22"/>
  <c r="AZ12" i="22"/>
  <c r="AZ13" i="22"/>
  <c r="AN13" i="22"/>
  <c r="AR13" i="22"/>
  <c r="BY13" i="22"/>
  <c r="AP12" i="22"/>
  <c r="BB13" i="22"/>
  <c r="CB13" i="22"/>
  <c r="AO12" i="22"/>
  <c r="BY12" i="22"/>
  <c r="BT13" i="22"/>
  <c r="BJ12" i="22"/>
  <c r="BN12" i="22"/>
  <c r="BM12" i="22"/>
  <c r="AT12" i="22"/>
  <c r="BL13" i="22"/>
  <c r="BP13" i="22"/>
  <c r="BR13" i="22"/>
  <c r="AQ12" i="22"/>
  <c r="BO13" i="22"/>
  <c r="AN12" i="22"/>
  <c r="BR12" i="22"/>
  <c r="BX12" i="22"/>
  <c r="BC12" i="22"/>
  <c r="BA12" i="22"/>
  <c r="AS12" i="22"/>
  <c r="I22" i="22"/>
  <c r="J28" i="22"/>
  <c r="J24" i="22"/>
  <c r="BA21" i="22"/>
  <c r="BN21" i="22"/>
  <c r="BI21" i="22"/>
  <c r="BO20" i="22"/>
  <c r="BD21" i="22"/>
  <c r="BB20" i="22"/>
  <c r="AP21" i="22"/>
  <c r="BQ21" i="22"/>
  <c r="BJ21" i="22"/>
  <c r="CB20" i="22"/>
  <c r="AO20" i="22"/>
  <c r="BA20" i="22"/>
  <c r="AS21" i="22"/>
  <c r="BP20" i="22"/>
  <c r="BD20" i="22"/>
  <c r="BU20" i="22"/>
  <c r="CA20" i="22"/>
  <c r="BZ20" i="22"/>
  <c r="BP21" i="22"/>
  <c r="AM20" i="22"/>
  <c r="BE20" i="22"/>
  <c r="BW20" i="22"/>
  <c r="AT20" i="22"/>
  <c r="BT21" i="22"/>
  <c r="BW21" i="22"/>
  <c r="AP20" i="22"/>
  <c r="BB21" i="22"/>
  <c r="BG20" i="22"/>
  <c r="BM20" i="22"/>
  <c r="BR20" i="22"/>
  <c r="AN21" i="22"/>
  <c r="AY20" i="22"/>
  <c r="BR21" i="22"/>
  <c r="BK21" i="22"/>
  <c r="AY21" i="22"/>
  <c r="BT20" i="22"/>
  <c r="BM21" i="22"/>
  <c r="AS20" i="22"/>
  <c r="CC20" i="22"/>
  <c r="BL21" i="22"/>
  <c r="BY20" i="22"/>
  <c r="AW21" i="22"/>
  <c r="BV20" i="22"/>
  <c r="BN20" i="22"/>
  <c r="AQ20" i="22"/>
  <c r="BI20" i="22"/>
  <c r="BX21" i="22"/>
  <c r="BS20" i="22"/>
  <c r="BU21" i="22"/>
  <c r="AM21" i="22"/>
  <c r="AZ21" i="22"/>
  <c r="BO21" i="22"/>
  <c r="AV20" i="22"/>
  <c r="BX20" i="22"/>
  <c r="AV21" i="22"/>
  <c r="AT21" i="22"/>
  <c r="AO21" i="22"/>
  <c r="AQ21" i="22"/>
  <c r="CC21" i="22"/>
  <c r="BG21" i="22"/>
  <c r="BQ20" i="22"/>
  <c r="AU20" i="22"/>
  <c r="AR20" i="22"/>
  <c r="AU21" i="22"/>
  <c r="CA21" i="22"/>
  <c r="BC21" i="22"/>
  <c r="AZ20" i="22"/>
  <c r="BK20" i="22"/>
  <c r="BC20" i="22"/>
  <c r="BY21" i="22"/>
  <c r="BF21" i="22"/>
  <c r="BS21" i="22"/>
  <c r="BZ21" i="22"/>
  <c r="BE21" i="22"/>
  <c r="BF20" i="22"/>
  <c r="AN20" i="22"/>
  <c r="AX21" i="22"/>
  <c r="AW20" i="22"/>
  <c r="AX20" i="22"/>
  <c r="BV21" i="22"/>
  <c r="BJ20" i="22"/>
  <c r="AR21" i="22"/>
  <c r="CB21" i="22"/>
  <c r="BL20" i="22"/>
  <c r="BQ25" i="22"/>
  <c r="AN24" i="22"/>
  <c r="BS24" i="22"/>
  <c r="BK25" i="22"/>
  <c r="AT24" i="22"/>
  <c r="BV25" i="22"/>
  <c r="AP25" i="22"/>
  <c r="BO24" i="22"/>
  <c r="CB25" i="22"/>
  <c r="BL25" i="22"/>
  <c r="AV24" i="22"/>
  <c r="BF24" i="22"/>
  <c r="AQ25" i="22"/>
  <c r="BB25" i="22"/>
  <c r="BD25" i="22"/>
  <c r="BF25" i="22"/>
  <c r="BJ24" i="22"/>
  <c r="BO25" i="22"/>
  <c r="BE25" i="22"/>
  <c r="BG24" i="22"/>
  <c r="CC25" i="22"/>
  <c r="BR24" i="22"/>
  <c r="AY24" i="22"/>
  <c r="BM25" i="22"/>
  <c r="BX25" i="22"/>
  <c r="AS24" i="22"/>
  <c r="BM24" i="22"/>
  <c r="AR24" i="22"/>
  <c r="BI25" i="22"/>
  <c r="AQ24" i="22"/>
  <c r="CA25" i="22"/>
  <c r="BY24" i="22"/>
  <c r="BV24" i="22"/>
  <c r="BI24" i="22"/>
  <c r="AS25" i="22"/>
  <c r="AV25" i="22"/>
  <c r="BL24" i="22"/>
  <c r="BW24" i="22"/>
  <c r="BG25" i="22"/>
  <c r="BN25" i="22"/>
  <c r="BA24" i="22"/>
  <c r="BP25" i="22"/>
  <c r="AN25" i="22"/>
  <c r="CB24" i="22"/>
  <c r="BW25" i="22"/>
  <c r="BX24" i="22"/>
  <c r="BT25" i="22"/>
  <c r="AM25" i="22"/>
  <c r="AX25" i="22"/>
  <c r="BN24" i="22"/>
  <c r="AZ25" i="22"/>
  <c r="BT24" i="22"/>
  <c r="AT25" i="22"/>
  <c r="BR25" i="22"/>
  <c r="BB24" i="22"/>
  <c r="AU25" i="22"/>
  <c r="BQ24" i="22"/>
  <c r="AM24" i="22"/>
  <c r="BS25" i="22"/>
  <c r="BU25" i="22"/>
  <c r="AX24" i="22"/>
  <c r="AY25" i="22"/>
  <c r="BZ25" i="22"/>
  <c r="BC25" i="22"/>
  <c r="BE24" i="22"/>
  <c r="BK24" i="22"/>
  <c r="AW24" i="22"/>
  <c r="BP24" i="22"/>
  <c r="AR25" i="22"/>
  <c r="AP24" i="22"/>
  <c r="BD24" i="22"/>
  <c r="AO25" i="22"/>
  <c r="BC24" i="22"/>
  <c r="BA25" i="22"/>
  <c r="BY25" i="22"/>
  <c r="AO24" i="22"/>
  <c r="BU24" i="22"/>
  <c r="BJ25" i="22"/>
  <c r="AZ24" i="22"/>
  <c r="BZ24" i="22"/>
  <c r="AW25" i="22"/>
  <c r="CC24" i="22"/>
  <c r="CA24" i="22"/>
  <c r="AU24" i="22"/>
  <c r="AT22" i="22"/>
  <c r="BO22" i="22"/>
  <c r="BF23" i="22"/>
  <c r="BU22" i="22"/>
  <c r="AZ22" i="22"/>
  <c r="BT23" i="22"/>
  <c r="BQ22" i="22"/>
  <c r="BO23" i="22"/>
  <c r="BE22" i="22"/>
  <c r="BW22" i="22"/>
  <c r="AN23" i="22"/>
  <c r="BY23" i="22"/>
  <c r="BD23" i="22"/>
  <c r="BG23" i="22"/>
  <c r="CC22" i="22"/>
  <c r="BM23" i="22"/>
  <c r="AT23" i="22"/>
  <c r="AW23" i="22"/>
  <c r="BB22" i="22"/>
  <c r="BV23" i="22"/>
  <c r="AX23" i="22"/>
  <c r="AM23" i="22"/>
  <c r="AS23" i="22"/>
  <c r="AR23" i="22"/>
  <c r="BL22" i="22"/>
  <c r="AQ22" i="22"/>
  <c r="AV23" i="22"/>
  <c r="BN23" i="22"/>
  <c r="BG22" i="22"/>
  <c r="BL23" i="22"/>
  <c r="BA22" i="22"/>
  <c r="BC23" i="22"/>
  <c r="AM22" i="22"/>
  <c r="AP22" i="22"/>
  <c r="BI23" i="22"/>
  <c r="BI22" i="22"/>
  <c r="BU23" i="22"/>
  <c r="CB23" i="22"/>
  <c r="BN22" i="22"/>
  <c r="BT22" i="22"/>
  <c r="AQ23" i="22"/>
  <c r="BJ22" i="22"/>
  <c r="BM22" i="22"/>
  <c r="CC23" i="22"/>
  <c r="BZ22" i="22"/>
  <c r="AX22" i="22"/>
  <c r="BA23" i="22"/>
  <c r="AP23" i="22"/>
  <c r="BX23" i="22"/>
  <c r="BK23" i="22"/>
  <c r="BE23" i="22"/>
  <c r="BP22" i="22"/>
  <c r="BX22" i="22"/>
  <c r="BK22" i="22"/>
  <c r="AO23" i="22"/>
  <c r="BZ23" i="22"/>
  <c r="AV22" i="22"/>
  <c r="BQ23" i="22"/>
  <c r="AZ23" i="22"/>
  <c r="AW22" i="22"/>
  <c r="AU22" i="22"/>
  <c r="CB22" i="22"/>
  <c r="AO22" i="22"/>
  <c r="BF22" i="22"/>
  <c r="CA22" i="22"/>
  <c r="AY22" i="22"/>
  <c r="BS22" i="22"/>
  <c r="BJ23" i="22"/>
  <c r="BC22" i="22"/>
  <c r="BR22" i="22"/>
  <c r="BP23" i="22"/>
  <c r="AS22" i="22"/>
  <c r="BD22" i="22"/>
  <c r="AU23" i="22"/>
  <c r="CA23" i="22"/>
  <c r="BS23" i="22"/>
  <c r="BV22" i="22"/>
  <c r="AN22" i="22"/>
  <c r="BB23" i="22"/>
  <c r="AY23" i="22"/>
  <c r="AR22" i="22"/>
  <c r="BY22" i="22"/>
  <c r="BW23" i="22"/>
  <c r="BR23" i="22"/>
  <c r="I26" i="22"/>
  <c r="I16" i="22"/>
  <c r="BT27" i="22"/>
  <c r="CA26" i="22"/>
  <c r="AO26" i="22"/>
  <c r="AY26" i="22"/>
  <c r="AM27" i="22"/>
  <c r="AS26" i="22"/>
  <c r="AZ26" i="22"/>
  <c r="BU26" i="22"/>
  <c r="AX27" i="22"/>
  <c r="AV27" i="22"/>
  <c r="BB27" i="22"/>
  <c r="BO26" i="22"/>
  <c r="BV26" i="22"/>
  <c r="BP26" i="22"/>
  <c r="CC27" i="22"/>
  <c r="BJ27" i="22"/>
  <c r="BZ26" i="22"/>
  <c r="BM27" i="22"/>
  <c r="BT26" i="22"/>
  <c r="BZ27" i="22"/>
  <c r="AT27" i="22"/>
  <c r="BM26" i="22"/>
  <c r="BS26" i="22"/>
  <c r="BD26" i="22"/>
  <c r="AY27" i="22"/>
  <c r="AW27" i="22"/>
  <c r="BK27" i="22"/>
  <c r="BO27" i="22"/>
  <c r="BY27" i="22"/>
  <c r="BI27" i="22"/>
  <c r="AP27" i="22"/>
  <c r="BN27" i="22"/>
  <c r="BQ26" i="22"/>
  <c r="BQ27" i="22"/>
  <c r="AR26" i="22"/>
  <c r="BD27" i="22"/>
  <c r="AX26" i="22"/>
  <c r="BL27" i="22"/>
  <c r="AN26" i="22"/>
  <c r="BC27" i="22"/>
  <c r="CA27" i="22"/>
  <c r="AQ27" i="22"/>
  <c r="BW26" i="22"/>
  <c r="BF27" i="22"/>
  <c r="AU26" i="22"/>
  <c r="BJ26" i="22"/>
  <c r="CB27" i="22"/>
  <c r="AR27" i="22"/>
  <c r="BC26" i="22"/>
  <c r="AV26" i="22"/>
  <c r="AW26" i="22"/>
  <c r="BB26" i="22"/>
  <c r="BG26" i="22"/>
  <c r="AT26" i="22"/>
  <c r="AN27" i="22"/>
  <c r="BG27" i="22"/>
  <c r="BS27" i="22"/>
  <c r="AS27" i="22"/>
  <c r="BW27" i="22"/>
  <c r="AZ27" i="22"/>
  <c r="BY26" i="22"/>
  <c r="BN26" i="22"/>
  <c r="AU27" i="22"/>
  <c r="CC26" i="22"/>
  <c r="AM26" i="22"/>
  <c r="AO27" i="22"/>
  <c r="BR26" i="22"/>
  <c r="BR27" i="22"/>
  <c r="BI26" i="22"/>
  <c r="BX26" i="22"/>
  <c r="BK26" i="22"/>
  <c r="AP26" i="22"/>
  <c r="AQ26" i="22"/>
  <c r="BF26" i="22"/>
  <c r="BV27" i="22"/>
  <c r="BU27" i="22"/>
  <c r="BA26" i="22"/>
  <c r="BX27" i="22"/>
  <c r="BE26" i="22"/>
  <c r="CB26" i="22"/>
  <c r="BE27" i="22"/>
  <c r="BP27" i="22"/>
  <c r="BL26" i="22"/>
  <c r="BA27" i="22"/>
  <c r="J22" i="22"/>
  <c r="I24" i="22"/>
  <c r="I20" i="22"/>
  <c r="I12" i="22"/>
  <c r="J14" i="22"/>
  <c r="K14" i="22" s="1"/>
  <c r="I10" i="22"/>
  <c r="BG15" i="22"/>
  <c r="BO14" i="22"/>
  <c r="BK14" i="22"/>
  <c r="BQ15" i="22"/>
  <c r="AV15" i="22"/>
  <c r="AZ14" i="22"/>
  <c r="BX15" i="22"/>
  <c r="CC14" i="22"/>
  <c r="BR15" i="22"/>
  <c r="BX14" i="22"/>
  <c r="AO14" i="22"/>
  <c r="BY15" i="22"/>
  <c r="BV14" i="22"/>
  <c r="BP14" i="22"/>
  <c r="CB15" i="22"/>
  <c r="AN14" i="22"/>
  <c r="BS15" i="22"/>
  <c r="BY14" i="22"/>
  <c r="AX14" i="22"/>
  <c r="BZ15" i="22"/>
  <c r="BN15" i="22"/>
  <c r="BF14" i="22"/>
  <c r="AQ15" i="22"/>
  <c r="BW14" i="22"/>
  <c r="BP15" i="22"/>
  <c r="BR14" i="22"/>
  <c r="AS14" i="22"/>
  <c r="AR14" i="22"/>
  <c r="AQ14" i="22"/>
  <c r="BN14" i="22"/>
  <c r="AW14" i="22"/>
  <c r="BO15" i="22"/>
  <c r="AM14" i="22"/>
  <c r="BK15" i="22"/>
  <c r="CA14" i="22"/>
  <c r="BB15" i="22"/>
  <c r="BI15" i="22"/>
  <c r="BT15" i="22"/>
  <c r="BE14" i="22"/>
  <c r="BE15" i="22"/>
  <c r="AR15" i="22"/>
  <c r="AT14" i="22"/>
  <c r="BC15" i="22"/>
  <c r="AU15" i="22"/>
  <c r="AY15" i="22"/>
  <c r="AX15" i="22"/>
  <c r="BM15" i="22"/>
  <c r="AT15" i="22"/>
  <c r="BS14" i="22"/>
  <c r="AN15" i="22"/>
  <c r="CA15" i="22"/>
  <c r="BZ14" i="22"/>
  <c r="BL15" i="22"/>
  <c r="BW15" i="22"/>
  <c r="AO15" i="22"/>
  <c r="AY14" i="22"/>
  <c r="AP14" i="22"/>
  <c r="BF15" i="22"/>
  <c r="BD14" i="22"/>
  <c r="BU14" i="22"/>
  <c r="CC15" i="22"/>
  <c r="BA14" i="22"/>
  <c r="BU15" i="22"/>
  <c r="BC14" i="22"/>
  <c r="AU14" i="22"/>
  <c r="AW15" i="22"/>
  <c r="BB14" i="22"/>
  <c r="BJ15" i="22"/>
  <c r="BI14" i="22"/>
  <c r="BL14" i="22"/>
  <c r="CB14" i="22"/>
  <c r="AZ15" i="22"/>
  <c r="BJ14" i="22"/>
  <c r="AM15" i="22"/>
  <c r="BA15" i="22"/>
  <c r="BV15" i="22"/>
  <c r="BM14" i="22"/>
  <c r="AV14" i="22"/>
  <c r="AP15" i="22"/>
  <c r="BQ14" i="22"/>
  <c r="AS15" i="22"/>
  <c r="BD15" i="22"/>
  <c r="BT14" i="22"/>
  <c r="BG14" i="22"/>
  <c r="J10" i="22"/>
  <c r="BF10" i="22"/>
  <c r="BF11" i="22"/>
  <c r="BU10" i="22"/>
  <c r="N32" i="22"/>
  <c r="BG10" i="22"/>
  <c r="BQ10" i="22"/>
  <c r="CC10" i="22"/>
  <c r="BN10" i="22"/>
  <c r="AO10" i="22"/>
  <c r="BR10" i="22"/>
  <c r="N31" i="22"/>
  <c r="M32" i="22"/>
  <c r="AW11" i="22"/>
  <c r="AX11" i="22"/>
  <c r="BN11" i="22"/>
  <c r="BS11" i="22"/>
  <c r="BS10" i="22"/>
  <c r="L31" i="22"/>
  <c r="BO10" i="22"/>
  <c r="BV11" i="22"/>
  <c r="AS11" i="22"/>
  <c r="AO11" i="22"/>
  <c r="BZ10" i="22"/>
  <c r="AR11" i="22"/>
  <c r="AN11" i="22"/>
  <c r="BO11" i="22"/>
  <c r="AZ10" i="22"/>
  <c r="BU11" i="22"/>
  <c r="AZ11" i="22"/>
  <c r="AW10" i="22"/>
  <c r="BX10" i="22"/>
  <c r="AV10" i="22"/>
  <c r="CB11" i="22"/>
  <c r="BK10" i="22"/>
  <c r="BD11" i="22"/>
  <c r="BP11" i="22"/>
  <c r="BJ10" i="22"/>
  <c r="AY10" i="22"/>
  <c r="AU10" i="22"/>
  <c r="BE11" i="22"/>
  <c r="BG11" i="22"/>
  <c r="AQ11" i="22"/>
  <c r="AR10" i="22"/>
  <c r="BR11" i="22"/>
  <c r="BM11" i="22"/>
  <c r="M31" i="22"/>
  <c r="BA10" i="22"/>
  <c r="BQ11" i="22"/>
  <c r="BE10" i="22"/>
  <c r="BP10" i="22"/>
  <c r="AP11" i="22"/>
  <c r="AY11" i="22"/>
  <c r="AM11" i="22"/>
  <c r="BT10" i="22"/>
  <c r="BB11" i="22"/>
  <c r="CA11" i="22"/>
  <c r="AT10" i="22"/>
  <c r="BX11" i="22"/>
  <c r="AT11" i="22"/>
  <c r="AS10" i="22"/>
  <c r="BC10" i="22"/>
  <c r="CA10" i="22"/>
  <c r="BD10" i="22"/>
  <c r="BB10" i="22"/>
  <c r="BW11" i="22"/>
  <c r="BW10" i="22"/>
  <c r="AV11" i="22"/>
  <c r="BJ11" i="22"/>
  <c r="BV10" i="22"/>
  <c r="AP10" i="22"/>
  <c r="BI11" i="22"/>
  <c r="O32" i="22"/>
  <c r="BL11" i="22"/>
  <c r="CC11" i="22"/>
  <c r="BI10" i="22"/>
  <c r="BA11" i="22"/>
  <c r="J31" i="22"/>
  <c r="BT11" i="22"/>
  <c r="AQ10" i="22"/>
  <c r="BL10" i="22"/>
  <c r="BZ11" i="22"/>
  <c r="BY10" i="22"/>
  <c r="AM10" i="22"/>
  <c r="AX10" i="22"/>
  <c r="L32" i="22"/>
  <c r="BC11" i="22"/>
  <c r="BK11" i="22"/>
  <c r="BY11" i="22"/>
  <c r="BM10" i="22"/>
  <c r="AN10" i="22"/>
  <c r="I31" i="22"/>
  <c r="CB10" i="22"/>
  <c r="O31" i="22"/>
  <c r="AU11" i="22"/>
  <c r="K31" i="22"/>
  <c r="AS19" i="22"/>
  <c r="BR18" i="22"/>
  <c r="BW18" i="22"/>
  <c r="AN18" i="22"/>
  <c r="CB19" i="22"/>
  <c r="AQ19" i="22"/>
  <c r="BL19" i="22"/>
  <c r="BQ18" i="22"/>
  <c r="AM18" i="22"/>
  <c r="AN19" i="22"/>
  <c r="BO18" i="22"/>
  <c r="BJ19" i="22"/>
  <c r="BB18" i="22"/>
  <c r="AX18" i="22"/>
  <c r="AU19" i="22"/>
  <c r="BC19" i="22"/>
  <c r="BK18" i="22"/>
  <c r="AM19" i="22"/>
  <c r="BA19" i="22"/>
  <c r="AT19" i="22"/>
  <c r="BE19" i="22"/>
  <c r="BJ18" i="22"/>
  <c r="AY19" i="22"/>
  <c r="AU18" i="22"/>
  <c r="CC19" i="22"/>
  <c r="BT19" i="22"/>
  <c r="BS18" i="22"/>
  <c r="BT18" i="22"/>
  <c r="BZ18" i="22"/>
  <c r="BG18" i="22"/>
  <c r="AV19" i="22"/>
  <c r="BI19" i="22"/>
  <c r="BV19" i="22"/>
  <c r="AQ18" i="22"/>
  <c r="CB18" i="22"/>
  <c r="AZ18" i="22"/>
  <c r="BX18" i="22"/>
  <c r="AP18" i="22"/>
  <c r="BY19" i="22"/>
  <c r="AT18" i="22"/>
  <c r="BQ19" i="22"/>
  <c r="BZ19" i="22"/>
  <c r="AR19" i="22"/>
  <c r="BP18" i="22"/>
  <c r="BD18" i="22"/>
  <c r="AW18" i="22"/>
  <c r="AO18" i="22"/>
  <c r="BX19" i="22"/>
  <c r="AR18" i="22"/>
  <c r="BV18" i="22"/>
  <c r="AX19" i="22"/>
  <c r="BR19" i="22"/>
  <c r="BN18" i="22"/>
  <c r="BU19" i="22"/>
  <c r="AS18" i="22"/>
  <c r="CA18" i="22"/>
  <c r="BN19" i="22"/>
  <c r="BB19" i="22"/>
  <c r="AO19" i="22"/>
  <c r="BL18" i="22"/>
  <c r="BM18" i="22"/>
  <c r="BF19" i="22"/>
  <c r="AV18" i="22"/>
  <c r="BP19" i="22"/>
  <c r="BE18" i="22"/>
  <c r="BA18" i="22"/>
  <c r="BU18" i="22"/>
  <c r="BS19" i="22"/>
  <c r="BK19" i="22"/>
  <c r="BI18" i="22"/>
  <c r="AZ19" i="22"/>
  <c r="BY18" i="22"/>
  <c r="BW19" i="22"/>
  <c r="CA19" i="22"/>
  <c r="BM19" i="22"/>
  <c r="BD19" i="22"/>
  <c r="AW19" i="22"/>
  <c r="BC18" i="22"/>
  <c r="CC18" i="22"/>
  <c r="BF18" i="22"/>
  <c r="AP19" i="22"/>
  <c r="AY18" i="22"/>
  <c r="BO19" i="22"/>
  <c r="BG19" i="22"/>
  <c r="BC17" i="22"/>
  <c r="AY17" i="22"/>
  <c r="BF16" i="22"/>
  <c r="AM16" i="22"/>
  <c r="CB16" i="22"/>
  <c r="AO17" i="22"/>
  <c r="BS17" i="22"/>
  <c r="BX16" i="22"/>
  <c r="AZ16" i="22"/>
  <c r="BM17" i="22"/>
  <c r="AQ16" i="22"/>
  <c r="BG16" i="22"/>
  <c r="BB16" i="22"/>
  <c r="BG17" i="22"/>
  <c r="BD16" i="22"/>
  <c r="AW17" i="22"/>
  <c r="AT17" i="22"/>
  <c r="CC16" i="22"/>
  <c r="AV16" i="22"/>
  <c r="AV17" i="22"/>
  <c r="BX17" i="22"/>
  <c r="BQ17" i="22"/>
  <c r="CC17" i="22"/>
  <c r="AR16" i="22"/>
  <c r="AZ17" i="22"/>
  <c r="BO17" i="22"/>
  <c r="AM17" i="22"/>
  <c r="BC16" i="22"/>
  <c r="AP16" i="22"/>
  <c r="BF17" i="22"/>
  <c r="AT16" i="22"/>
  <c r="BA16" i="22"/>
  <c r="BQ16" i="22"/>
  <c r="AP17" i="22"/>
  <c r="AR17" i="22"/>
  <c r="AO16" i="22"/>
  <c r="BO16" i="22"/>
  <c r="AW16" i="22"/>
  <c r="BY16" i="22"/>
  <c r="BN17" i="22"/>
  <c r="AY16" i="22"/>
  <c r="BD17" i="22"/>
  <c r="BV16" i="22"/>
  <c r="BV17" i="22"/>
  <c r="AS17" i="22"/>
  <c r="BI16" i="22"/>
  <c r="BT17" i="22"/>
  <c r="AU17" i="22"/>
  <c r="BA17" i="22"/>
  <c r="BR16" i="22"/>
  <c r="BW17" i="22"/>
  <c r="BL16" i="22"/>
  <c r="BR17" i="22"/>
  <c r="BK16" i="22"/>
  <c r="CA17" i="22"/>
  <c r="AN17" i="22"/>
  <c r="BB17" i="22"/>
  <c r="BE16" i="22"/>
  <c r="BL17" i="22"/>
  <c r="BI17" i="22"/>
  <c r="BW16" i="22"/>
  <c r="BS16" i="22"/>
  <c r="AU16" i="22"/>
  <c r="BZ17" i="22"/>
  <c r="BK17" i="22"/>
  <c r="BE17" i="22"/>
  <c r="BP16" i="22"/>
  <c r="BU17" i="22"/>
  <c r="CB17" i="22"/>
  <c r="AX17" i="22"/>
  <c r="AS16" i="22"/>
  <c r="BJ16" i="22"/>
  <c r="AX16" i="22"/>
  <c r="AN16" i="22"/>
  <c r="BT16" i="22"/>
  <c r="BY17" i="22"/>
  <c r="BP17" i="22"/>
  <c r="BZ16" i="22"/>
  <c r="BN16" i="22"/>
  <c r="CA16" i="22"/>
  <c r="BM16" i="22"/>
  <c r="BU16" i="22"/>
  <c r="BJ17" i="22"/>
  <c r="AQ17" i="22"/>
  <c r="J18" i="22"/>
  <c r="BJ28" i="22"/>
  <c r="BX29" i="22"/>
  <c r="CB28" i="22"/>
  <c r="BM29" i="22"/>
  <c r="BA29" i="22"/>
  <c r="BO28" i="22"/>
  <c r="AW29" i="22"/>
  <c r="BL29" i="22"/>
  <c r="BB29" i="22"/>
  <c r="BG29" i="22"/>
  <c r="AU29" i="22"/>
  <c r="BV29" i="22"/>
  <c r="AS28" i="22"/>
  <c r="BJ29" i="22"/>
  <c r="BP28" i="22"/>
  <c r="BL28" i="22"/>
  <c r="BQ28" i="22"/>
  <c r="BS28" i="22"/>
  <c r="BF28" i="22"/>
  <c r="AQ29" i="22"/>
  <c r="AO28" i="22"/>
  <c r="BF29" i="22"/>
  <c r="AS29" i="22"/>
  <c r="BE29" i="22"/>
  <c r="BR28" i="22"/>
  <c r="CC28" i="22"/>
  <c r="BT28" i="22"/>
  <c r="BC28" i="22"/>
  <c r="BN28" i="22"/>
  <c r="BY29" i="22"/>
  <c r="AP29" i="22"/>
  <c r="AN29" i="22"/>
  <c r="AU28" i="22"/>
  <c r="BA28" i="22"/>
  <c r="BU29" i="22"/>
  <c r="BU28" i="22"/>
  <c r="AT29" i="22"/>
  <c r="CA28" i="22"/>
  <c r="BQ29" i="22"/>
  <c r="BZ28" i="22"/>
  <c r="BW28" i="22"/>
  <c r="BR29" i="22"/>
  <c r="AZ29" i="22"/>
  <c r="BI28" i="22"/>
  <c r="BS29" i="22"/>
  <c r="AX29" i="22"/>
  <c r="AY28" i="22"/>
  <c r="CB29" i="22"/>
  <c r="BD28" i="22"/>
  <c r="AM29" i="22"/>
  <c r="BV28" i="22"/>
  <c r="BE28" i="22"/>
  <c r="BB28" i="22"/>
  <c r="BI29" i="22"/>
  <c r="BO29" i="22"/>
  <c r="AN28" i="22"/>
  <c r="AR29" i="22"/>
  <c r="BY28" i="22"/>
  <c r="BK29" i="22"/>
  <c r="BN29" i="22"/>
  <c r="CC29" i="22"/>
  <c r="AV29" i="22"/>
  <c r="CA29" i="22"/>
  <c r="AP28" i="22"/>
  <c r="AY29" i="22"/>
  <c r="BD29" i="22"/>
  <c r="AR28" i="22"/>
  <c r="BM28" i="22"/>
  <c r="AW28" i="22"/>
  <c r="AX28" i="22"/>
  <c r="AM28" i="22"/>
  <c r="AV28" i="22"/>
  <c r="BW29" i="22"/>
  <c r="AZ28" i="22"/>
  <c r="BP29" i="22"/>
  <c r="AO29" i="22"/>
  <c r="BG28" i="22"/>
  <c r="BC29" i="22"/>
  <c r="AT28" i="22"/>
  <c r="AQ28" i="22"/>
  <c r="BT29" i="22"/>
  <c r="BZ29" i="22"/>
  <c r="BK28" i="22"/>
  <c r="BX28" i="22"/>
  <c r="J16" i="22"/>
  <c r="I28" i="22"/>
  <c r="K28" i="22" s="1"/>
  <c r="J20" i="22"/>
  <c r="J12" i="22"/>
  <c r="I14" i="22"/>
  <c r="J26" i="22"/>
  <c r="I18" i="22"/>
  <c r="K24" i="22"/>
  <c r="L33" i="57"/>
  <c r="M34" i="57"/>
  <c r="L63" i="57"/>
  <c r="M34" i="56"/>
  <c r="L63" i="56"/>
  <c r="L33" i="56"/>
  <c r="M50" i="38"/>
  <c r="N51" i="38"/>
  <c r="O141" i="36"/>
  <c r="P142" i="36"/>
  <c r="N51" i="36"/>
  <c r="M50" i="36"/>
  <c r="M96" i="38"/>
  <c r="N97" i="38"/>
  <c r="M34" i="51"/>
  <c r="L63" i="51"/>
  <c r="L33" i="51"/>
  <c r="N7" i="35"/>
  <c r="M6" i="35"/>
  <c r="P60" i="36"/>
  <c r="Q61" i="36"/>
  <c r="M38" i="48"/>
  <c r="L37" i="48"/>
  <c r="O92" i="36"/>
  <c r="N91" i="36"/>
  <c r="P61" i="58"/>
  <c r="O60" i="58"/>
  <c r="L33" i="55"/>
  <c r="M34" i="55"/>
  <c r="L63" i="55"/>
  <c r="L63" i="52"/>
  <c r="M34" i="52"/>
  <c r="L33" i="52"/>
  <c r="N7" i="9"/>
  <c r="M6" i="9"/>
  <c r="M147" i="58"/>
  <c r="L146" i="58"/>
  <c r="M8" i="58"/>
  <c r="N9" i="58"/>
  <c r="M141" i="58"/>
  <c r="N142" i="58"/>
  <c r="O146" i="36"/>
  <c r="P147" i="36"/>
  <c r="AB8" i="22"/>
  <c r="AX9" i="22"/>
  <c r="BT9" i="22" s="1"/>
  <c r="AC9" i="22"/>
  <c r="P9" i="36"/>
  <c r="O8" i="36"/>
  <c r="N108" i="58"/>
  <c r="O109" i="58"/>
  <c r="O147" i="38"/>
  <c r="N146" i="38"/>
  <c r="M34" i="54"/>
  <c r="L33" i="54"/>
  <c r="L63" i="54"/>
  <c r="O113" i="38"/>
  <c r="P114" i="38"/>
  <c r="M60" i="38"/>
  <c r="N61" i="38"/>
  <c r="M37" i="18"/>
  <c r="N38" i="18"/>
  <c r="M34" i="2"/>
  <c r="L63" i="2"/>
  <c r="L33" i="2"/>
  <c r="K18" i="22" l="1"/>
  <c r="Q36" i="22"/>
  <c r="Q38" i="22" s="1"/>
  <c r="Q39" i="22" s="1"/>
  <c r="Q40" i="22" s="1"/>
  <c r="K26" i="22"/>
  <c r="Q153" i="58"/>
  <c r="P46" i="18" s="1"/>
  <c r="R103" i="58"/>
  <c r="K138" i="36"/>
  <c r="K165" i="36"/>
  <c r="J58" i="48" s="1"/>
  <c r="L134" i="36"/>
  <c r="N138" i="58"/>
  <c r="O134" i="58"/>
  <c r="N165" i="58"/>
  <c r="M58" i="18" s="1"/>
  <c r="P103" i="36"/>
  <c r="O153" i="36"/>
  <c r="N46" i="48" s="1"/>
  <c r="O152" i="38"/>
  <c r="N151" i="38"/>
  <c r="J143" i="38"/>
  <c r="K139" i="38"/>
  <c r="K10" i="22"/>
  <c r="M50" i="58"/>
  <c r="N51" i="58"/>
  <c r="N108" i="38"/>
  <c r="M157" i="38"/>
  <c r="L46" i="39" s="1"/>
  <c r="N33" i="53"/>
  <c r="O34" i="53"/>
  <c r="N63" i="53"/>
  <c r="L33" i="50"/>
  <c r="M34" i="50"/>
  <c r="L63" i="50"/>
  <c r="O92" i="58"/>
  <c r="N91" i="58"/>
  <c r="J32" i="22"/>
  <c r="J33" i="22" s="1"/>
  <c r="O109" i="36"/>
  <c r="N108" i="36"/>
  <c r="M33" i="49"/>
  <c r="M63" i="49"/>
  <c r="N34" i="49"/>
  <c r="M37" i="39"/>
  <c r="N38" i="39"/>
  <c r="M8" i="38"/>
  <c r="N9" i="38"/>
  <c r="I32" i="22"/>
  <c r="I33" i="22" s="1"/>
  <c r="K12" i="22"/>
  <c r="K16" i="22"/>
  <c r="K22" i="22"/>
  <c r="Q32" i="22"/>
  <c r="Q31" i="22"/>
  <c r="K20" i="22"/>
  <c r="M33" i="55"/>
  <c r="N34" i="55"/>
  <c r="M63" i="55"/>
  <c r="Q60" i="36"/>
  <c r="R61" i="36"/>
  <c r="M63" i="51"/>
  <c r="N34" i="51"/>
  <c r="M33" i="51"/>
  <c r="O51" i="36"/>
  <c r="N50" i="36"/>
  <c r="P60" i="58"/>
  <c r="Q61" i="58"/>
  <c r="P92" i="36"/>
  <c r="O91" i="36"/>
  <c r="N38" i="48"/>
  <c r="M37" i="48"/>
  <c r="N6" i="35"/>
  <c r="O7" i="35"/>
  <c r="N96" i="38"/>
  <c r="O97" i="38"/>
  <c r="Q142" i="36"/>
  <c r="P141" i="36"/>
  <c r="O51" i="38"/>
  <c r="N50" i="38"/>
  <c r="M63" i="56"/>
  <c r="N34" i="56"/>
  <c r="M33" i="56"/>
  <c r="N34" i="57"/>
  <c r="M63" i="57"/>
  <c r="M33" i="57"/>
  <c r="Q114" i="38"/>
  <c r="P113" i="38"/>
  <c r="M33" i="54"/>
  <c r="N34" i="54"/>
  <c r="M63" i="54"/>
  <c r="O146" i="38"/>
  <c r="P147" i="38"/>
  <c r="Q9" i="36"/>
  <c r="P8" i="36"/>
  <c r="P146" i="36"/>
  <c r="Q147" i="36"/>
  <c r="N141" i="58"/>
  <c r="O142" i="58"/>
  <c r="O9" i="58"/>
  <c r="N8" i="58"/>
  <c r="O38" i="18"/>
  <c r="N37" i="18"/>
  <c r="N60" i="38"/>
  <c r="O61" i="38"/>
  <c r="P109" i="58"/>
  <c r="O108" i="58"/>
  <c r="AC8" i="22"/>
  <c r="AY9" i="22"/>
  <c r="BU9" i="22" s="1"/>
  <c r="AD9" i="22"/>
  <c r="M146" i="58"/>
  <c r="N147" i="58"/>
  <c r="O7" i="9"/>
  <c r="N6" i="9"/>
  <c r="N34" i="52"/>
  <c r="M33" i="52"/>
  <c r="M63" i="52"/>
  <c r="N34" i="2"/>
  <c r="M33" i="2"/>
  <c r="M63" i="2"/>
  <c r="J34" i="22" l="1"/>
  <c r="K32" i="22"/>
  <c r="K33" i="22" s="1"/>
  <c r="O151" i="38"/>
  <c r="P152" i="38"/>
  <c r="P134" i="58"/>
  <c r="O138" i="58"/>
  <c r="O165" i="58"/>
  <c r="N58" i="18" s="1"/>
  <c r="I34" i="22"/>
  <c r="N157" i="38"/>
  <c r="M46" i="39" s="1"/>
  <c r="O108" i="38"/>
  <c r="K143" i="38"/>
  <c r="L139" i="38"/>
  <c r="S103" i="58"/>
  <c r="R153" i="58"/>
  <c r="Q46" i="18" s="1"/>
  <c r="N50" i="58"/>
  <c r="O51" i="58"/>
  <c r="Q103" i="36"/>
  <c r="P153" i="36"/>
  <c r="O46" i="48" s="1"/>
  <c r="L138" i="36"/>
  <c r="M134" i="36"/>
  <c r="L165" i="36"/>
  <c r="K58" i="48" s="1"/>
  <c r="P92" i="58"/>
  <c r="O91" i="58"/>
  <c r="N34" i="50"/>
  <c r="M63" i="50"/>
  <c r="M33" i="50"/>
  <c r="O9" i="38"/>
  <c r="N8" i="38"/>
  <c r="O38" i="39"/>
  <c r="N37" i="39"/>
  <c r="O34" i="49"/>
  <c r="N63" i="49"/>
  <c r="N33" i="49"/>
  <c r="O108" i="36"/>
  <c r="P109" i="36"/>
  <c r="O33" i="53"/>
  <c r="O63" i="53"/>
  <c r="P34" i="53"/>
  <c r="R31" i="22"/>
  <c r="F42" i="18"/>
  <c r="F42" i="48"/>
  <c r="F42" i="39"/>
  <c r="Q35" i="22"/>
  <c r="R32" i="22"/>
  <c r="O34" i="57"/>
  <c r="N63" i="57"/>
  <c r="N33" i="57"/>
  <c r="O34" i="56"/>
  <c r="N63" i="56"/>
  <c r="N33" i="56"/>
  <c r="P97" i="38"/>
  <c r="O96" i="38"/>
  <c r="P7" i="35"/>
  <c r="O6" i="35"/>
  <c r="Q60" i="58"/>
  <c r="R61" i="58"/>
  <c r="P51" i="36"/>
  <c r="O50" i="36"/>
  <c r="O34" i="51"/>
  <c r="N33" i="51"/>
  <c r="N63" i="51"/>
  <c r="S61" i="36"/>
  <c r="R60" i="36"/>
  <c r="N33" i="55"/>
  <c r="O34" i="55"/>
  <c r="N63" i="55"/>
  <c r="O50" i="38"/>
  <c r="P51" i="38"/>
  <c r="R142" i="36"/>
  <c r="Q141" i="36"/>
  <c r="N37" i="48"/>
  <c r="O38" i="48"/>
  <c r="P91" i="36"/>
  <c r="Q92" i="36"/>
  <c r="O34" i="52"/>
  <c r="N63" i="52"/>
  <c r="N33" i="52"/>
  <c r="O6" i="9"/>
  <c r="P7" i="9"/>
  <c r="N146" i="58"/>
  <c r="O147" i="58"/>
  <c r="AZ9" i="22"/>
  <c r="BV9" i="22" s="1"/>
  <c r="AE9" i="22"/>
  <c r="AD8" i="22"/>
  <c r="Q109" i="58"/>
  <c r="P108" i="58"/>
  <c r="O60" i="38"/>
  <c r="P61" i="38"/>
  <c r="P142" i="58"/>
  <c r="O141" i="58"/>
  <c r="Q146" i="36"/>
  <c r="R147" i="36"/>
  <c r="P146" i="38"/>
  <c r="Q147" i="38"/>
  <c r="Q113" i="38"/>
  <c r="R114" i="38"/>
  <c r="O37" i="18"/>
  <c r="P38" i="18"/>
  <c r="P9" i="58"/>
  <c r="O8" i="58"/>
  <c r="R9" i="36"/>
  <c r="Q8" i="36"/>
  <c r="O34" i="54"/>
  <c r="N33" i="54"/>
  <c r="N63" i="54"/>
  <c r="N33" i="2"/>
  <c r="N63" i="2"/>
  <c r="O34" i="2"/>
  <c r="L143" i="38" l="1"/>
  <c r="M139" i="38"/>
  <c r="Q153" i="36"/>
  <c r="R103" i="36"/>
  <c r="S153" i="58"/>
  <c r="R46" i="18" s="1"/>
  <c r="T103" i="58"/>
  <c r="P165" i="58"/>
  <c r="O58" i="18" s="1"/>
  <c r="Q134" i="58"/>
  <c r="P138" i="58"/>
  <c r="M138" i="36"/>
  <c r="N134" i="36"/>
  <c r="M165" i="36"/>
  <c r="L58" i="48" s="1"/>
  <c r="P51" i="58"/>
  <c r="O50" i="58"/>
  <c r="Q152" i="38"/>
  <c r="P151" i="38"/>
  <c r="P108" i="38"/>
  <c r="O157" i="38"/>
  <c r="N46" i="39" s="1"/>
  <c r="P33" i="53"/>
  <c r="Q34" i="53"/>
  <c r="P63" i="53"/>
  <c r="O34" i="50"/>
  <c r="N33" i="50"/>
  <c r="N63" i="50"/>
  <c r="Q92" i="58"/>
  <c r="P91" i="58"/>
  <c r="P108" i="36"/>
  <c r="Q109" i="36"/>
  <c r="P34" i="49"/>
  <c r="O63" i="49"/>
  <c r="O33" i="49"/>
  <c r="O37" i="39"/>
  <c r="P38" i="39"/>
  <c r="O8" i="38"/>
  <c r="P9" i="38"/>
  <c r="S31" i="22"/>
  <c r="G42" i="18"/>
  <c r="G42" i="48"/>
  <c r="G42" i="39"/>
  <c r="R35" i="22"/>
  <c r="S32" i="22"/>
  <c r="R36" i="22"/>
  <c r="R38" i="22" s="1"/>
  <c r="R39" i="22" s="1"/>
  <c r="R40" i="22" s="1"/>
  <c r="R92" i="36"/>
  <c r="Q91" i="36"/>
  <c r="O37" i="48"/>
  <c r="P38" i="48"/>
  <c r="P50" i="38"/>
  <c r="Q51" i="38"/>
  <c r="S60" i="36"/>
  <c r="T61" i="36"/>
  <c r="S61" i="58"/>
  <c r="R60" i="58"/>
  <c r="O33" i="56"/>
  <c r="P34" i="56"/>
  <c r="O63" i="56"/>
  <c r="R141" i="36"/>
  <c r="S142" i="36"/>
  <c r="P34" i="55"/>
  <c r="O33" i="55"/>
  <c r="O63" i="55"/>
  <c r="O33" i="51"/>
  <c r="P34" i="51"/>
  <c r="O63" i="51"/>
  <c r="Q51" i="36"/>
  <c r="P50" i="36"/>
  <c r="P6" i="35"/>
  <c r="Q7" i="35"/>
  <c r="Q97" i="38"/>
  <c r="P96" i="38"/>
  <c r="P34" i="57"/>
  <c r="O33" i="57"/>
  <c r="O63" i="57"/>
  <c r="P34" i="54"/>
  <c r="O33" i="54"/>
  <c r="O63" i="54"/>
  <c r="R8" i="36"/>
  <c r="S9" i="36"/>
  <c r="P8" i="58"/>
  <c r="Q9" i="58"/>
  <c r="Q142" i="58"/>
  <c r="P141" i="58"/>
  <c r="Q61" i="38"/>
  <c r="P60" i="38"/>
  <c r="P37" i="18"/>
  <c r="Q38" i="18"/>
  <c r="S114" i="38"/>
  <c r="R113" i="38"/>
  <c r="Q146" i="38"/>
  <c r="R147" i="38"/>
  <c r="R146" i="36"/>
  <c r="S147" i="36"/>
  <c r="Q108" i="58"/>
  <c r="R109" i="58"/>
  <c r="AE8" i="22"/>
  <c r="AF9" i="22"/>
  <c r="BA9" i="22"/>
  <c r="BW9" i="22" s="1"/>
  <c r="P147" i="58"/>
  <c r="O146" i="58"/>
  <c r="Q7" i="9"/>
  <c r="P6" i="9"/>
  <c r="P34" i="52"/>
  <c r="O33" i="52"/>
  <c r="O63" i="52"/>
  <c r="P34" i="2"/>
  <c r="O63" i="2"/>
  <c r="O33" i="2"/>
  <c r="Q108" i="38" l="1"/>
  <c r="P157" i="38"/>
  <c r="O46" i="39" s="1"/>
  <c r="P50" i="58"/>
  <c r="Q51" i="58"/>
  <c r="R134" i="58"/>
  <c r="Q165" i="58"/>
  <c r="P58" i="18" s="1"/>
  <c r="Q138" i="58"/>
  <c r="S103" i="36"/>
  <c r="R153" i="36"/>
  <c r="R152" i="38"/>
  <c r="Q151" i="38"/>
  <c r="N138" i="36"/>
  <c r="O134" i="36"/>
  <c r="N165" i="36"/>
  <c r="M58" i="48" s="1"/>
  <c r="P46" i="48"/>
  <c r="R46" i="48"/>
  <c r="T153" i="58"/>
  <c r="S46" i="18" s="1"/>
  <c r="U103" i="58"/>
  <c r="M143" i="38"/>
  <c r="N139" i="38"/>
  <c r="P8" i="38"/>
  <c r="Q9" i="38"/>
  <c r="Q38" i="39"/>
  <c r="P37" i="39"/>
  <c r="Q34" i="49"/>
  <c r="P33" i="49"/>
  <c r="P63" i="49"/>
  <c r="Q91" i="58"/>
  <c r="R92" i="58"/>
  <c r="Q108" i="36"/>
  <c r="R109" i="36"/>
  <c r="O33" i="50"/>
  <c r="O63" i="50"/>
  <c r="P34" i="50"/>
  <c r="R34" i="53"/>
  <c r="Q63" i="53"/>
  <c r="Q33" i="53"/>
  <c r="T31" i="22"/>
  <c r="H42" i="48"/>
  <c r="H42" i="18"/>
  <c r="H42" i="39"/>
  <c r="S35" i="22"/>
  <c r="T32" i="22"/>
  <c r="S36" i="22"/>
  <c r="S38" i="22" s="1"/>
  <c r="S39" i="22" s="1"/>
  <c r="S40" i="22" s="1"/>
  <c r="P33" i="57"/>
  <c r="Q34" i="57"/>
  <c r="P63" i="57"/>
  <c r="R97" i="38"/>
  <c r="Q96" i="38"/>
  <c r="Q50" i="36"/>
  <c r="R51" i="36"/>
  <c r="Q34" i="51"/>
  <c r="P63" i="51"/>
  <c r="P33" i="51"/>
  <c r="P33" i="55"/>
  <c r="Q34" i="55"/>
  <c r="P63" i="55"/>
  <c r="P63" i="56"/>
  <c r="Q34" i="56"/>
  <c r="P33" i="56"/>
  <c r="T60" i="36"/>
  <c r="U61" i="36"/>
  <c r="Q50" i="38"/>
  <c r="R51" i="38"/>
  <c r="Q38" i="48"/>
  <c r="P37" i="48"/>
  <c r="R7" i="35"/>
  <c r="Q6" i="35"/>
  <c r="T142" i="36"/>
  <c r="S141" i="36"/>
  <c r="S60" i="58"/>
  <c r="T61" i="58"/>
  <c r="R91" i="36"/>
  <c r="S92" i="36"/>
  <c r="T147" i="36"/>
  <c r="S146" i="36"/>
  <c r="R146" i="38"/>
  <c r="S147" i="38"/>
  <c r="Q60" i="38"/>
  <c r="R61" i="38"/>
  <c r="Q141" i="58"/>
  <c r="R142" i="58"/>
  <c r="Q8" i="58"/>
  <c r="R9" i="58"/>
  <c r="T9" i="36"/>
  <c r="S8" i="36"/>
  <c r="P63" i="54"/>
  <c r="P33" i="54"/>
  <c r="Q34" i="54"/>
  <c r="P63" i="52"/>
  <c r="Q34" i="52"/>
  <c r="P33" i="52"/>
  <c r="R7" i="9"/>
  <c r="Q6" i="9"/>
  <c r="Q147" i="58"/>
  <c r="P146" i="58"/>
  <c r="AG9" i="22"/>
  <c r="AF8" i="22"/>
  <c r="BB9" i="22"/>
  <c r="BX9" i="22" s="1"/>
  <c r="R108" i="58"/>
  <c r="S109" i="58"/>
  <c r="T114" i="38"/>
  <c r="S113" i="38"/>
  <c r="R38" i="18"/>
  <c r="Q37" i="18"/>
  <c r="Q34" i="2"/>
  <c r="P63" i="2"/>
  <c r="P33" i="2"/>
  <c r="Q46" i="48" l="1"/>
  <c r="S46" i="48"/>
  <c r="N143" i="38"/>
  <c r="O139" i="38"/>
  <c r="T103" i="36"/>
  <c r="S153" i="36"/>
  <c r="T46" i="48" s="1"/>
  <c r="Q50" i="58"/>
  <c r="R51" i="58"/>
  <c r="O165" i="36"/>
  <c r="N58" i="48" s="1"/>
  <c r="P134" i="36"/>
  <c r="O138" i="36"/>
  <c r="R165" i="58"/>
  <c r="Q58" i="18" s="1"/>
  <c r="R138" i="58"/>
  <c r="S134" i="58"/>
  <c r="U153" i="58"/>
  <c r="T46" i="18" s="1"/>
  <c r="V103" i="58"/>
  <c r="S152" i="38"/>
  <c r="R151" i="38"/>
  <c r="R108" i="38"/>
  <c r="Q157" i="38"/>
  <c r="P46" i="39" s="1"/>
  <c r="S34" i="53"/>
  <c r="R63" i="53"/>
  <c r="R33" i="53"/>
  <c r="S109" i="36"/>
  <c r="R108" i="36"/>
  <c r="S92" i="58"/>
  <c r="R91" i="58"/>
  <c r="R34" i="49"/>
  <c r="Q63" i="49"/>
  <c r="Q33" i="49"/>
  <c r="R38" i="39"/>
  <c r="Q37" i="39"/>
  <c r="Q34" i="50"/>
  <c r="P63" i="50"/>
  <c r="P33" i="50"/>
  <c r="Q8" i="38"/>
  <c r="R9" i="38"/>
  <c r="I42" i="18"/>
  <c r="I42" i="48"/>
  <c r="I42" i="39"/>
  <c r="U31" i="22"/>
  <c r="T35" i="22"/>
  <c r="T36" i="22"/>
  <c r="T38" i="22" s="1"/>
  <c r="T39" i="22" s="1"/>
  <c r="T40" i="22" s="1"/>
  <c r="U32" i="22"/>
  <c r="T141" i="36"/>
  <c r="U142" i="36"/>
  <c r="R6" i="35"/>
  <c r="S7" i="35"/>
  <c r="Q37" i="48"/>
  <c r="R38" i="48"/>
  <c r="Q63" i="56"/>
  <c r="R34" i="56"/>
  <c r="Q33" i="56"/>
  <c r="S51" i="36"/>
  <c r="R50" i="36"/>
  <c r="T92" i="36"/>
  <c r="S91" i="36"/>
  <c r="U61" i="58"/>
  <c r="T60" i="58"/>
  <c r="R50" i="38"/>
  <c r="S51" i="38"/>
  <c r="V61" i="36"/>
  <c r="U60" i="36"/>
  <c r="Q63" i="55"/>
  <c r="R34" i="55"/>
  <c r="Q33" i="55"/>
  <c r="R34" i="51"/>
  <c r="Q33" i="51"/>
  <c r="Q63" i="51"/>
  <c r="R96" i="38"/>
  <c r="S97" i="38"/>
  <c r="Q33" i="57"/>
  <c r="Q63" i="57"/>
  <c r="R34" i="57"/>
  <c r="S38" i="18"/>
  <c r="R37" i="18"/>
  <c r="R8" i="58"/>
  <c r="S9" i="58"/>
  <c r="T146" i="36"/>
  <c r="U147" i="36"/>
  <c r="U114" i="38"/>
  <c r="T113" i="38"/>
  <c r="S108" i="58"/>
  <c r="T109" i="58"/>
  <c r="AG8" i="22"/>
  <c r="BC9" i="22"/>
  <c r="BY9" i="22" s="1"/>
  <c r="AH9" i="22"/>
  <c r="Q146" i="58"/>
  <c r="R147" i="58"/>
  <c r="S7" i="9"/>
  <c r="R6" i="9"/>
  <c r="Q63" i="52"/>
  <c r="R34" i="52"/>
  <c r="Q33" i="52"/>
  <c r="Q63" i="54"/>
  <c r="R34" i="54"/>
  <c r="Q33" i="54"/>
  <c r="T8" i="36"/>
  <c r="U9" i="36"/>
  <c r="R141" i="58"/>
  <c r="S142" i="58"/>
  <c r="S61" i="38"/>
  <c r="R60" i="38"/>
  <c r="T147" i="38"/>
  <c r="S146" i="38"/>
  <c r="R34" i="2"/>
  <c r="Q33" i="2"/>
  <c r="Q63" i="2"/>
  <c r="S151" i="38" l="1"/>
  <c r="T152" i="38"/>
  <c r="U103" i="36"/>
  <c r="T153" i="36"/>
  <c r="U46" i="48" s="1"/>
  <c r="V153" i="58"/>
  <c r="U46" i="18" s="1"/>
  <c r="W103" i="58"/>
  <c r="S51" i="58"/>
  <c r="R50" i="58"/>
  <c r="O143" i="38"/>
  <c r="P139" i="38"/>
  <c r="R157" i="38"/>
  <c r="Q46" i="39" s="1"/>
  <c r="S108" i="38"/>
  <c r="S165" i="58"/>
  <c r="R58" i="18" s="1"/>
  <c r="S138" i="58"/>
  <c r="T134" i="58"/>
  <c r="P138" i="36"/>
  <c r="Q134" i="36"/>
  <c r="P165" i="36"/>
  <c r="O58" i="48" s="1"/>
  <c r="R8" i="38"/>
  <c r="S9" i="38"/>
  <c r="R34" i="50"/>
  <c r="Q63" i="50"/>
  <c r="Q33" i="50"/>
  <c r="R37" i="39"/>
  <c r="S38" i="39"/>
  <c r="S33" i="53"/>
  <c r="T34" i="53"/>
  <c r="S63" i="53"/>
  <c r="S34" i="49"/>
  <c r="R63" i="49"/>
  <c r="R33" i="49"/>
  <c r="T92" i="58"/>
  <c r="S91" i="58"/>
  <c r="T109" i="36"/>
  <c r="S108" i="36"/>
  <c r="U36" i="22"/>
  <c r="U38" i="22" s="1"/>
  <c r="U39" i="22" s="1"/>
  <c r="U40" i="22" s="1"/>
  <c r="U35" i="22"/>
  <c r="V32" i="22"/>
  <c r="J42" i="39"/>
  <c r="J42" i="48"/>
  <c r="J42" i="18"/>
  <c r="V31" i="22"/>
  <c r="S96" i="38"/>
  <c r="T97" i="38"/>
  <c r="S34" i="51"/>
  <c r="R33" i="51"/>
  <c r="R63" i="51"/>
  <c r="R33" i="55"/>
  <c r="S34" i="55"/>
  <c r="R63" i="55"/>
  <c r="S50" i="38"/>
  <c r="T51" i="38"/>
  <c r="S34" i="57"/>
  <c r="R63" i="57"/>
  <c r="R33" i="57"/>
  <c r="V60" i="36"/>
  <c r="W61" i="36"/>
  <c r="V61" i="58"/>
  <c r="U60" i="58"/>
  <c r="T91" i="36"/>
  <c r="U92" i="36"/>
  <c r="S50" i="36"/>
  <c r="T51" i="36"/>
  <c r="R33" i="56"/>
  <c r="R63" i="56"/>
  <c r="S34" i="56"/>
  <c r="R37" i="48"/>
  <c r="S38" i="48"/>
  <c r="T7" i="35"/>
  <c r="S6" i="35"/>
  <c r="V142" i="36"/>
  <c r="U141" i="36"/>
  <c r="S141" i="58"/>
  <c r="T142" i="58"/>
  <c r="U8" i="36"/>
  <c r="V9" i="36"/>
  <c r="S34" i="52"/>
  <c r="R63" i="52"/>
  <c r="R33" i="52"/>
  <c r="R146" i="58"/>
  <c r="S147" i="58"/>
  <c r="AH8" i="22"/>
  <c r="BD9" i="22"/>
  <c r="BZ9" i="22" s="1"/>
  <c r="AI9" i="22"/>
  <c r="V114" i="38"/>
  <c r="U113" i="38"/>
  <c r="T9" i="58"/>
  <c r="S8" i="58"/>
  <c r="S37" i="18"/>
  <c r="T38" i="18"/>
  <c r="T146" i="38"/>
  <c r="U147" i="38"/>
  <c r="S60" i="38"/>
  <c r="T61" i="38"/>
  <c r="R33" i="54"/>
  <c r="R63" i="54"/>
  <c r="S34" i="54"/>
  <c r="S6" i="9"/>
  <c r="T7" i="9"/>
  <c r="U109" i="58"/>
  <c r="T108" i="58"/>
  <c r="U146" i="36"/>
  <c r="V147" i="36"/>
  <c r="S34" i="2"/>
  <c r="R63" i="2"/>
  <c r="R33" i="2"/>
  <c r="T108" i="38" l="1"/>
  <c r="S157" i="38"/>
  <c r="R46" i="39" s="1"/>
  <c r="Q138" i="36"/>
  <c r="R134" i="36"/>
  <c r="Q165" i="36"/>
  <c r="U134" i="58"/>
  <c r="T165" i="58"/>
  <c r="S58" i="18" s="1"/>
  <c r="T138" i="58"/>
  <c r="S50" i="58"/>
  <c r="T51" i="58"/>
  <c r="U153" i="36"/>
  <c r="V46" i="48" s="1"/>
  <c r="V103" i="36"/>
  <c r="Q139" i="38"/>
  <c r="P143" i="38"/>
  <c r="W153" i="58"/>
  <c r="V46" i="18" s="1"/>
  <c r="X103" i="58"/>
  <c r="T151" i="38"/>
  <c r="U152" i="38"/>
  <c r="T34" i="49"/>
  <c r="S33" i="49"/>
  <c r="S63" i="49"/>
  <c r="T33" i="53"/>
  <c r="U34" i="53"/>
  <c r="T63" i="53"/>
  <c r="S37" i="39"/>
  <c r="T38" i="39"/>
  <c r="S34" i="50"/>
  <c r="R63" i="50"/>
  <c r="R33" i="50"/>
  <c r="U109" i="36"/>
  <c r="T108" i="36"/>
  <c r="T91" i="58"/>
  <c r="U92" i="58"/>
  <c r="S8" i="38"/>
  <c r="T9" i="38"/>
  <c r="K42" i="48"/>
  <c r="K42" i="39"/>
  <c r="W31" i="22"/>
  <c r="K42" i="18"/>
  <c r="W32" i="22"/>
  <c r="V35" i="22"/>
  <c r="V36" i="22"/>
  <c r="V38" i="22" s="1"/>
  <c r="V39" i="22" s="1"/>
  <c r="V40" i="22" s="1"/>
  <c r="V141" i="36"/>
  <c r="W142" i="36"/>
  <c r="U7" i="35"/>
  <c r="T6" i="35"/>
  <c r="U51" i="36"/>
  <c r="T50" i="36"/>
  <c r="U91" i="36"/>
  <c r="V92" i="36"/>
  <c r="W60" i="36"/>
  <c r="X61" i="36"/>
  <c r="S33" i="57"/>
  <c r="T34" i="57"/>
  <c r="S63" i="57"/>
  <c r="T34" i="55"/>
  <c r="S63" i="55"/>
  <c r="S33" i="55"/>
  <c r="S33" i="51"/>
  <c r="T34" i="51"/>
  <c r="S63" i="51"/>
  <c r="S37" i="48"/>
  <c r="T38" i="48"/>
  <c r="S33" i="56"/>
  <c r="T34" i="56"/>
  <c r="S63" i="56"/>
  <c r="W61" i="58"/>
  <c r="V60" i="58"/>
  <c r="T50" i="38"/>
  <c r="U51" i="38"/>
  <c r="U97" i="38"/>
  <c r="T96" i="38"/>
  <c r="W147" i="36"/>
  <c r="V146" i="36"/>
  <c r="U7" i="9"/>
  <c r="T6" i="9"/>
  <c r="S33" i="54"/>
  <c r="S63" i="54"/>
  <c r="T34" i="54"/>
  <c r="T8" i="58"/>
  <c r="U9" i="58"/>
  <c r="V113" i="38"/>
  <c r="W114" i="38"/>
  <c r="S146" i="58"/>
  <c r="T147" i="58"/>
  <c r="T34" i="52"/>
  <c r="S33" i="52"/>
  <c r="S63" i="52"/>
  <c r="U108" i="58"/>
  <c r="V109" i="58"/>
  <c r="T60" i="38"/>
  <c r="U61" i="38"/>
  <c r="U146" i="38"/>
  <c r="V147" i="38"/>
  <c r="U38" i="18"/>
  <c r="T37" i="18"/>
  <c r="AJ9" i="22"/>
  <c r="BE9" i="22"/>
  <c r="CA9" i="22" s="1"/>
  <c r="AI8" i="22"/>
  <c r="W9" i="36"/>
  <c r="V8" i="36"/>
  <c r="U142" i="58"/>
  <c r="T141" i="58"/>
  <c r="S33" i="2"/>
  <c r="S63" i="2"/>
  <c r="T34" i="2"/>
  <c r="X153" i="58" l="1"/>
  <c r="W46" i="18" s="1"/>
  <c r="Y103" i="58"/>
  <c r="V153" i="36"/>
  <c r="W46" i="48" s="1"/>
  <c r="W103" i="36"/>
  <c r="R138" i="36"/>
  <c r="R165" i="36"/>
  <c r="S134" i="36"/>
  <c r="R139" i="38"/>
  <c r="Q143" i="38"/>
  <c r="P58" i="48"/>
  <c r="R58" i="48"/>
  <c r="V152" i="38"/>
  <c r="U151" i="38"/>
  <c r="U51" i="58"/>
  <c r="T50" i="58"/>
  <c r="U165" i="58"/>
  <c r="T58" i="18" s="1"/>
  <c r="U138" i="58"/>
  <c r="V134" i="58"/>
  <c r="U108" i="38"/>
  <c r="T157" i="38"/>
  <c r="S46" i="39" s="1"/>
  <c r="T8" i="38"/>
  <c r="U9" i="38"/>
  <c r="U91" i="58"/>
  <c r="V92" i="58"/>
  <c r="S33" i="50"/>
  <c r="T34" i="50"/>
  <c r="S63" i="50"/>
  <c r="U33" i="53"/>
  <c r="V34" i="53"/>
  <c r="U63" i="53"/>
  <c r="U34" i="49"/>
  <c r="T33" i="49"/>
  <c r="T63" i="49"/>
  <c r="V109" i="36"/>
  <c r="U108" i="36"/>
  <c r="T37" i="39"/>
  <c r="U38" i="39"/>
  <c r="W35" i="22"/>
  <c r="X32" i="22"/>
  <c r="W36" i="22"/>
  <c r="W38" i="22" s="1"/>
  <c r="W39" i="22" s="1"/>
  <c r="W40" i="22" s="1"/>
  <c r="X31" i="22"/>
  <c r="L42" i="18"/>
  <c r="L42" i="48"/>
  <c r="L42" i="39"/>
  <c r="V97" i="38"/>
  <c r="U96" i="38"/>
  <c r="X61" i="58"/>
  <c r="W60" i="58"/>
  <c r="T33" i="56"/>
  <c r="U34" i="56"/>
  <c r="T63" i="56"/>
  <c r="T37" i="48"/>
  <c r="U38" i="48"/>
  <c r="U50" i="36"/>
  <c r="V51" i="36"/>
  <c r="U6" i="35"/>
  <c r="V7" i="35"/>
  <c r="U50" i="38"/>
  <c r="V51" i="38"/>
  <c r="T33" i="51"/>
  <c r="T63" i="51"/>
  <c r="U34" i="51"/>
  <c r="T33" i="55"/>
  <c r="T63" i="55"/>
  <c r="U34" i="55"/>
  <c r="T33" i="57"/>
  <c r="U34" i="57"/>
  <c r="T63" i="57"/>
  <c r="Y61" i="36"/>
  <c r="X60" i="36"/>
  <c r="W92" i="36"/>
  <c r="V91" i="36"/>
  <c r="W141" i="36"/>
  <c r="X142" i="36"/>
  <c r="AK9" i="22"/>
  <c r="BF9" i="22"/>
  <c r="CB9" i="22" s="1"/>
  <c r="AJ8" i="22"/>
  <c r="U37" i="18"/>
  <c r="V38" i="18"/>
  <c r="U147" i="58"/>
  <c r="T146" i="58"/>
  <c r="X114" i="38"/>
  <c r="W113" i="38"/>
  <c r="U8" i="58"/>
  <c r="V9" i="58"/>
  <c r="T63" i="54"/>
  <c r="T33" i="54"/>
  <c r="U34" i="54"/>
  <c r="V7" i="9"/>
  <c r="U6" i="9"/>
  <c r="W146" i="36"/>
  <c r="X147" i="36"/>
  <c r="U141" i="58"/>
  <c r="V142" i="58"/>
  <c r="X9" i="36"/>
  <c r="W8" i="36"/>
  <c r="W147" i="38"/>
  <c r="V146" i="38"/>
  <c r="V61" i="38"/>
  <c r="U60" i="38"/>
  <c r="W109" i="58"/>
  <c r="V108" i="58"/>
  <c r="U34" i="52"/>
  <c r="T33" i="52"/>
  <c r="T63" i="52"/>
  <c r="T33" i="2"/>
  <c r="T63" i="2"/>
  <c r="U34" i="2"/>
  <c r="W152" i="38" l="1"/>
  <c r="V151" i="38"/>
  <c r="R143" i="38"/>
  <c r="S139" i="38"/>
  <c r="X103" i="36"/>
  <c r="W153" i="36"/>
  <c r="X46" i="48" s="1"/>
  <c r="V108" i="38"/>
  <c r="U157" i="38"/>
  <c r="T46" i="39" s="1"/>
  <c r="S165" i="36"/>
  <c r="T58" i="48" s="1"/>
  <c r="S138" i="36"/>
  <c r="T134" i="36"/>
  <c r="W134" i="58"/>
  <c r="V165" i="58"/>
  <c r="U58" i="18" s="1"/>
  <c r="V138" i="58"/>
  <c r="V51" i="58"/>
  <c r="U50" i="58"/>
  <c r="Q58" i="48"/>
  <c r="S58" i="48"/>
  <c r="Z103" i="58"/>
  <c r="Y153" i="58"/>
  <c r="X46" i="18" s="1"/>
  <c r="V38" i="39"/>
  <c r="U37" i="39"/>
  <c r="U33" i="49"/>
  <c r="U63" i="49"/>
  <c r="V34" i="49"/>
  <c r="V63" i="53"/>
  <c r="V33" i="53"/>
  <c r="W34" i="53"/>
  <c r="V108" i="36"/>
  <c r="W109" i="36"/>
  <c r="T33" i="50"/>
  <c r="T63" i="50"/>
  <c r="U34" i="50"/>
  <c r="V91" i="58"/>
  <c r="W92" i="58"/>
  <c r="U8" i="38"/>
  <c r="V9" i="38"/>
  <c r="Y32" i="22"/>
  <c r="X35" i="22"/>
  <c r="X36" i="22"/>
  <c r="X38" i="22" s="1"/>
  <c r="X39" i="22" s="1"/>
  <c r="X40" i="22" s="1"/>
  <c r="Y31" i="22"/>
  <c r="M42" i="48"/>
  <c r="M42" i="39"/>
  <c r="M42" i="18"/>
  <c r="W91" i="36"/>
  <c r="X92" i="36"/>
  <c r="Y60" i="36"/>
  <c r="Z61" i="36"/>
  <c r="V34" i="57"/>
  <c r="U63" i="57"/>
  <c r="U33" i="57"/>
  <c r="V34" i="55"/>
  <c r="U33" i="55"/>
  <c r="U63" i="55"/>
  <c r="W51" i="38"/>
  <c r="V50" i="38"/>
  <c r="V6" i="35"/>
  <c r="W7" i="35"/>
  <c r="W51" i="36"/>
  <c r="V50" i="36"/>
  <c r="U37" i="48"/>
  <c r="V38" i="48"/>
  <c r="X60" i="58"/>
  <c r="Y61" i="58"/>
  <c r="V96" i="38"/>
  <c r="W97" i="38"/>
  <c r="Y142" i="36"/>
  <c r="X141" i="36"/>
  <c r="V34" i="51"/>
  <c r="U33" i="51"/>
  <c r="U63" i="51"/>
  <c r="V34" i="56"/>
  <c r="U33" i="56"/>
  <c r="U63" i="56"/>
  <c r="U33" i="52"/>
  <c r="U63" i="52"/>
  <c r="V34" i="52"/>
  <c r="V141" i="58"/>
  <c r="W142" i="58"/>
  <c r="Y147" i="36"/>
  <c r="X146" i="36"/>
  <c r="V34" i="54"/>
  <c r="U63" i="54"/>
  <c r="U33" i="54"/>
  <c r="X113" i="38"/>
  <c r="Y114" i="38"/>
  <c r="U146" i="58"/>
  <c r="V147" i="58"/>
  <c r="V37" i="18"/>
  <c r="W38" i="18"/>
  <c r="BG9" i="22"/>
  <c r="CC9" i="22" s="1"/>
  <c r="AK8" i="22"/>
  <c r="X109" i="58"/>
  <c r="W108" i="58"/>
  <c r="V60" i="38"/>
  <c r="W61" i="38"/>
  <c r="W146" i="38"/>
  <c r="X147" i="38"/>
  <c r="Y9" i="36"/>
  <c r="X8" i="36"/>
  <c r="W7" i="9"/>
  <c r="V6" i="9"/>
  <c r="V8" i="58"/>
  <c r="W9" i="58"/>
  <c r="V34" i="2"/>
  <c r="U63" i="2"/>
  <c r="U33" i="2"/>
  <c r="Y103" i="36" l="1"/>
  <c r="X153" i="36"/>
  <c r="Y46" i="48" s="1"/>
  <c r="W165" i="58"/>
  <c r="V58" i="18" s="1"/>
  <c r="W138" i="58"/>
  <c r="X134" i="58"/>
  <c r="S143" i="38"/>
  <c r="T139" i="38"/>
  <c r="Z153" i="58"/>
  <c r="Y46" i="18" s="1"/>
  <c r="AA103" i="58"/>
  <c r="AA153" i="58" s="1"/>
  <c r="Z46" i="18" s="1"/>
  <c r="W51" i="58"/>
  <c r="V50" i="58"/>
  <c r="T138" i="36"/>
  <c r="T165" i="36"/>
  <c r="U58" i="48" s="1"/>
  <c r="U134" i="36"/>
  <c r="W108" i="38"/>
  <c r="V157" i="38"/>
  <c r="U46" i="39" s="1"/>
  <c r="W151" i="38"/>
  <c r="X152" i="38"/>
  <c r="V8" i="38"/>
  <c r="W9" i="38"/>
  <c r="W91" i="58"/>
  <c r="X92" i="58"/>
  <c r="U33" i="50"/>
  <c r="U63" i="50"/>
  <c r="V34" i="50"/>
  <c r="W34" i="49"/>
  <c r="V33" i="49"/>
  <c r="V63" i="49"/>
  <c r="V37" i="39"/>
  <c r="W38" i="39"/>
  <c r="W108" i="36"/>
  <c r="X109" i="36"/>
  <c r="W63" i="53"/>
  <c r="W33" i="53"/>
  <c r="X34" i="53"/>
  <c r="Z32" i="22"/>
  <c r="Y36" i="22"/>
  <c r="Y38" i="22" s="1"/>
  <c r="Y39" i="22" s="1"/>
  <c r="Y40" i="22" s="1"/>
  <c r="Y35" i="22"/>
  <c r="N42" i="48"/>
  <c r="N42" i="39"/>
  <c r="N42" i="18"/>
  <c r="Z31" i="22"/>
  <c r="V63" i="51"/>
  <c r="V33" i="51"/>
  <c r="W34" i="51"/>
  <c r="Z142" i="36"/>
  <c r="Y141" i="36"/>
  <c r="W50" i="36"/>
  <c r="X51" i="36"/>
  <c r="X51" i="38"/>
  <c r="W50" i="38"/>
  <c r="V63" i="57"/>
  <c r="V33" i="57"/>
  <c r="W34" i="57"/>
  <c r="V63" i="56"/>
  <c r="V33" i="56"/>
  <c r="W34" i="56"/>
  <c r="W96" i="38"/>
  <c r="X97" i="38"/>
  <c r="Z61" i="58"/>
  <c r="Y60" i="58"/>
  <c r="W38" i="48"/>
  <c r="V37" i="48"/>
  <c r="W6" i="35"/>
  <c r="X7" i="35"/>
  <c r="V33" i="55"/>
  <c r="V63" i="55"/>
  <c r="W34" i="55"/>
  <c r="AA61" i="36"/>
  <c r="AA60" i="36" s="1"/>
  <c r="Z60" i="36"/>
  <c r="Y92" i="36"/>
  <c r="X91" i="36"/>
  <c r="X7" i="9"/>
  <c r="W6" i="9"/>
  <c r="Z9" i="36"/>
  <c r="Y8" i="36"/>
  <c r="Y109" i="58"/>
  <c r="X108" i="58"/>
  <c r="W147" i="58"/>
  <c r="V146" i="58"/>
  <c r="Z114" i="38"/>
  <c r="Y113" i="38"/>
  <c r="V33" i="54"/>
  <c r="W34" i="54"/>
  <c r="V63" i="54"/>
  <c r="Z147" i="36"/>
  <c r="Y146" i="36"/>
  <c r="V63" i="52"/>
  <c r="W34" i="52"/>
  <c r="V33" i="52"/>
  <c r="X9" i="58"/>
  <c r="W8" i="58"/>
  <c r="X146" i="38"/>
  <c r="Y147" i="38"/>
  <c r="X61" i="38"/>
  <c r="W60" i="38"/>
  <c r="X38" i="18"/>
  <c r="W37" i="18"/>
  <c r="W141" i="58"/>
  <c r="X142" i="58"/>
  <c r="W34" i="2"/>
  <c r="V63" i="2"/>
  <c r="V33" i="2"/>
  <c r="T143" i="38" l="1"/>
  <c r="U139" i="38"/>
  <c r="X108" i="38"/>
  <c r="W157" i="38"/>
  <c r="V46" i="39" s="1"/>
  <c r="X151" i="38"/>
  <c r="Y152" i="38"/>
  <c r="U138" i="36"/>
  <c r="V134" i="36"/>
  <c r="U165" i="36"/>
  <c r="V58" i="48" s="1"/>
  <c r="W50" i="58"/>
  <c r="X51" i="58"/>
  <c r="X138" i="58"/>
  <c r="Y134" i="58"/>
  <c r="X165" i="58"/>
  <c r="W58" i="18" s="1"/>
  <c r="Z103" i="36"/>
  <c r="Y153" i="36"/>
  <c r="Z46" i="48" s="1"/>
  <c r="Y34" i="53"/>
  <c r="X63" i="53"/>
  <c r="X33" i="53"/>
  <c r="V33" i="50"/>
  <c r="W34" i="50"/>
  <c r="V63" i="50"/>
  <c r="Y109" i="36"/>
  <c r="X108" i="36"/>
  <c r="X38" i="39"/>
  <c r="W37" i="39"/>
  <c r="X34" i="49"/>
  <c r="W63" i="49"/>
  <c r="W33" i="49"/>
  <c r="Y92" i="58"/>
  <c r="X91" i="58"/>
  <c r="X9" i="38"/>
  <c r="W8" i="38"/>
  <c r="O42" i="39"/>
  <c r="O42" i="48"/>
  <c r="O42" i="18"/>
  <c r="AA31" i="22"/>
  <c r="Z36" i="22"/>
  <c r="Z38" i="22" s="1"/>
  <c r="Z39" i="22" s="1"/>
  <c r="Z40" i="22" s="1"/>
  <c r="Z35" i="22"/>
  <c r="AA32" i="22"/>
  <c r="Z92" i="36"/>
  <c r="Y91" i="36"/>
  <c r="X6" i="35"/>
  <c r="Y7" i="35"/>
  <c r="X96" i="38"/>
  <c r="Y97" i="38"/>
  <c r="W63" i="56"/>
  <c r="W33" i="56"/>
  <c r="X34" i="56"/>
  <c r="Y51" i="36"/>
  <c r="X50" i="36"/>
  <c r="W63" i="51"/>
  <c r="X34" i="51"/>
  <c r="W33" i="51"/>
  <c r="W63" i="55"/>
  <c r="X34" i="55"/>
  <c r="W33" i="55"/>
  <c r="W37" i="48"/>
  <c r="X38" i="48"/>
  <c r="AA61" i="58"/>
  <c r="AA60" i="58" s="1"/>
  <c r="Z60" i="58"/>
  <c r="X34" i="57"/>
  <c r="W63" i="57"/>
  <c r="W33" i="57"/>
  <c r="X50" i="38"/>
  <c r="Y51" i="38"/>
  <c r="Z141" i="36"/>
  <c r="AA142" i="36"/>
  <c r="AA141" i="36" s="1"/>
  <c r="X37" i="18"/>
  <c r="Y38" i="18"/>
  <c r="X60" i="38"/>
  <c r="Y61" i="38"/>
  <c r="X8" i="58"/>
  <c r="Y9" i="58"/>
  <c r="X34" i="52"/>
  <c r="W33" i="52"/>
  <c r="W63" i="52"/>
  <c r="AA147" i="36"/>
  <c r="AA146" i="36" s="1"/>
  <c r="Z146" i="36"/>
  <c r="X34" i="54"/>
  <c r="W63" i="54"/>
  <c r="W33" i="54"/>
  <c r="Z109" i="58"/>
  <c r="Y108" i="58"/>
  <c r="Z8" i="36"/>
  <c r="AA9" i="36"/>
  <c r="AA8" i="36" s="1"/>
  <c r="Y7" i="9"/>
  <c r="X6" i="9"/>
  <c r="X141" i="58"/>
  <c r="Y142" i="58"/>
  <c r="Y146" i="38"/>
  <c r="Z147" i="38"/>
  <c r="AA114" i="38"/>
  <c r="AA113" i="38" s="1"/>
  <c r="Z113" i="38"/>
  <c r="W146" i="58"/>
  <c r="X147" i="58"/>
  <c r="X34" i="2"/>
  <c r="W63" i="2"/>
  <c r="W33" i="2"/>
  <c r="Y138" i="58" l="1"/>
  <c r="Z134" i="58"/>
  <c r="Y165" i="58"/>
  <c r="X58" i="18" s="1"/>
  <c r="V138" i="36"/>
  <c r="V165" i="36"/>
  <c r="W58" i="48" s="1"/>
  <c r="W134" i="36"/>
  <c r="AA103" i="36"/>
  <c r="AA153" i="36" s="1"/>
  <c r="AB46" i="48" s="1"/>
  <c r="Z153" i="36"/>
  <c r="AA46" i="48" s="1"/>
  <c r="Y51" i="58"/>
  <c r="X50" i="58"/>
  <c r="Y108" i="38"/>
  <c r="X157" i="38"/>
  <c r="W46" i="39" s="1"/>
  <c r="Z152" i="38"/>
  <c r="Y151" i="38"/>
  <c r="V139" i="38"/>
  <c r="U143" i="38"/>
  <c r="X33" i="49"/>
  <c r="X63" i="49"/>
  <c r="Y34" i="49"/>
  <c r="X37" i="39"/>
  <c r="Y38" i="39"/>
  <c r="Z109" i="36"/>
  <c r="Y108" i="36"/>
  <c r="X34" i="50"/>
  <c r="W33" i="50"/>
  <c r="W63" i="50"/>
  <c r="Y33" i="53"/>
  <c r="Z34" i="53"/>
  <c r="Y63" i="53"/>
  <c r="X8" i="38"/>
  <c r="Y9" i="38"/>
  <c r="Y91" i="58"/>
  <c r="Z92" i="58"/>
  <c r="AA35" i="22"/>
  <c r="AB32" i="22"/>
  <c r="AA36" i="22"/>
  <c r="AA38" i="22" s="1"/>
  <c r="AA39" i="22" s="1"/>
  <c r="AA40" i="22" s="1"/>
  <c r="P42" i="39"/>
  <c r="P42" i="48"/>
  <c r="P42" i="18"/>
  <c r="AB31" i="22"/>
  <c r="X37" i="48"/>
  <c r="Y38" i="48"/>
  <c r="X33" i="51"/>
  <c r="X63" i="51"/>
  <c r="Y34" i="51"/>
  <c r="X63" i="56"/>
  <c r="X33" i="56"/>
  <c r="Y34" i="56"/>
  <c r="AA92" i="36"/>
  <c r="AA91" i="36" s="1"/>
  <c r="Z91" i="36"/>
  <c r="Z51" i="38"/>
  <c r="Y50" i="38"/>
  <c r="Y34" i="57"/>
  <c r="X63" i="57"/>
  <c r="X33" i="57"/>
  <c r="Y34" i="55"/>
  <c r="X33" i="55"/>
  <c r="X63" i="55"/>
  <c r="Y50" i="36"/>
  <c r="Z51" i="36"/>
  <c r="Y96" i="38"/>
  <c r="Z97" i="38"/>
  <c r="Z7" i="35"/>
  <c r="Y6" i="35"/>
  <c r="Y6" i="9"/>
  <c r="Z7" i="9"/>
  <c r="AA109" i="58"/>
  <c r="AA108" i="58" s="1"/>
  <c r="Z108" i="58"/>
  <c r="X63" i="52"/>
  <c r="Y34" i="52"/>
  <c r="X33" i="52"/>
  <c r="Y147" i="58"/>
  <c r="X146" i="58"/>
  <c r="AA147" i="38"/>
  <c r="AA146" i="38" s="1"/>
  <c r="Z146" i="38"/>
  <c r="Y141" i="58"/>
  <c r="Z142" i="58"/>
  <c r="X63" i="54"/>
  <c r="X33" i="54"/>
  <c r="Y34" i="54"/>
  <c r="Z9" i="58"/>
  <c r="Y8" i="58"/>
  <c r="Z61" i="38"/>
  <c r="Y60" i="38"/>
  <c r="Z38" i="18"/>
  <c r="Z37" i="18" s="1"/>
  <c r="Y37" i="18"/>
  <c r="Y34" i="2"/>
  <c r="X63" i="2"/>
  <c r="X33" i="2"/>
  <c r="AA152" i="38" l="1"/>
  <c r="AA151" i="38" s="1"/>
  <c r="Z151" i="38"/>
  <c r="Z51" i="58"/>
  <c r="Y50" i="58"/>
  <c r="V143" i="38"/>
  <c r="W139" i="38"/>
  <c r="Z108" i="38"/>
  <c r="Y157" i="38"/>
  <c r="X46" i="39" s="1"/>
  <c r="W138" i="36"/>
  <c r="W165" i="36"/>
  <c r="X58" i="48" s="1"/>
  <c r="X134" i="36"/>
  <c r="AA134" i="58"/>
  <c r="Z165" i="58"/>
  <c r="Y58" i="18" s="1"/>
  <c r="Z138" i="58"/>
  <c r="Z91" i="58"/>
  <c r="AA92" i="58"/>
  <c r="AA91" i="58" s="1"/>
  <c r="Y8" i="38"/>
  <c r="Z9" i="38"/>
  <c r="Z38" i="39"/>
  <c r="Z37" i="39" s="1"/>
  <c r="Y37" i="39"/>
  <c r="Y33" i="49"/>
  <c r="Z34" i="49"/>
  <c r="Y63" i="49"/>
  <c r="AA34" i="53"/>
  <c r="Z63" i="53"/>
  <c r="F58" i="53" s="1"/>
  <c r="Z33" i="53"/>
  <c r="X63" i="50"/>
  <c r="X33" i="50"/>
  <c r="Y34" i="50"/>
  <c r="Z108" i="36"/>
  <c r="AA109" i="36"/>
  <c r="AA108" i="36" s="1"/>
  <c r="Q42" i="48"/>
  <c r="Q42" i="39"/>
  <c r="AC31" i="22"/>
  <c r="Q42" i="18"/>
  <c r="AB36" i="22"/>
  <c r="AB38" i="22" s="1"/>
  <c r="AB39" i="22" s="1"/>
  <c r="AB40" i="22" s="1"/>
  <c r="AB35" i="22"/>
  <c r="AC32" i="22"/>
  <c r="Z6" i="35"/>
  <c r="AA7" i="35"/>
  <c r="AA6" i="35" s="1"/>
  <c r="Y33" i="57"/>
  <c r="Z34" i="57"/>
  <c r="Y63" i="57"/>
  <c r="Z50" i="38"/>
  <c r="AA51" i="38"/>
  <c r="AA50" i="38" s="1"/>
  <c r="Y63" i="51"/>
  <c r="Y33" i="51"/>
  <c r="Z34" i="51"/>
  <c r="Z96" i="38"/>
  <c r="AA97" i="38"/>
  <c r="AA96" i="38" s="1"/>
  <c r="Z50" i="36"/>
  <c r="AA51" i="36"/>
  <c r="AA50" i="36" s="1"/>
  <c r="Y33" i="55"/>
  <c r="Y63" i="55"/>
  <c r="Z34" i="55"/>
  <c r="Y63" i="56"/>
  <c r="Y33" i="56"/>
  <c r="Z34" i="56"/>
  <c r="Y37" i="48"/>
  <c r="Z38" i="48"/>
  <c r="Z37" i="48" s="1"/>
  <c r="Z60" i="38"/>
  <c r="AA61" i="38"/>
  <c r="AA60" i="38" s="1"/>
  <c r="AA9" i="58"/>
  <c r="AA8" i="58" s="1"/>
  <c r="Z8" i="58"/>
  <c r="AA142" i="58"/>
  <c r="AA141" i="58" s="1"/>
  <c r="Z141" i="58"/>
  <c r="Y63" i="54"/>
  <c r="Y33" i="54"/>
  <c r="Z34" i="54"/>
  <c r="AA34" i="54" s="1"/>
  <c r="Z147" i="58"/>
  <c r="Y146" i="58"/>
  <c r="Z34" i="52"/>
  <c r="AA34" i="52" s="1"/>
  <c r="Y33" i="52"/>
  <c r="Y63" i="52"/>
  <c r="AA7" i="9"/>
  <c r="AA6" i="9" s="1"/>
  <c r="Z6" i="9"/>
  <c r="Z34" i="2"/>
  <c r="AA34" i="2" s="1"/>
  <c r="Y63" i="2"/>
  <c r="Y33" i="2"/>
  <c r="AA165" i="58" l="1"/>
  <c r="Z58" i="18" s="1"/>
  <c r="AA138" i="58"/>
  <c r="X138" i="36"/>
  <c r="Y134" i="36"/>
  <c r="X165" i="36"/>
  <c r="Y58" i="48" s="1"/>
  <c r="AA108" i="38"/>
  <c r="AA157" i="38" s="1"/>
  <c r="Z46" i="39" s="1"/>
  <c r="Z157" i="38"/>
  <c r="Y46" i="39" s="1"/>
  <c r="Z50" i="58"/>
  <c r="AA51" i="58"/>
  <c r="AA50" i="58" s="1"/>
  <c r="W143" i="38"/>
  <c r="X139" i="38"/>
  <c r="Y33" i="50"/>
  <c r="Y63" i="50"/>
  <c r="Z34" i="50"/>
  <c r="AA34" i="49"/>
  <c r="Z63" i="49"/>
  <c r="F58" i="49" s="1"/>
  <c r="Z33" i="49"/>
  <c r="Z8" i="38"/>
  <c r="AA9" i="38"/>
  <c r="AA8" i="38" s="1"/>
  <c r="AC35" i="22"/>
  <c r="AD32" i="22"/>
  <c r="AC36" i="22"/>
  <c r="AC38" i="22" s="1"/>
  <c r="AC39" i="22" s="1"/>
  <c r="AC40" i="22" s="1"/>
  <c r="AD31" i="22"/>
  <c r="R42" i="48"/>
  <c r="AA34" i="55"/>
  <c r="Z33" i="55"/>
  <c r="Z63" i="55"/>
  <c r="F58" i="55" s="1"/>
  <c r="AA34" i="56"/>
  <c r="Z33" i="56"/>
  <c r="Z63" i="56"/>
  <c r="F58" i="56" s="1"/>
  <c r="AA34" i="51"/>
  <c r="Z63" i="51"/>
  <c r="F58" i="51" s="1"/>
  <c r="Z33" i="51"/>
  <c r="AA34" i="57"/>
  <c r="Z33" i="57"/>
  <c r="Z63" i="57"/>
  <c r="F58" i="57" s="1"/>
  <c r="Z63" i="54"/>
  <c r="F58" i="54" s="1"/>
  <c r="Z33" i="54"/>
  <c r="Z33" i="52"/>
  <c r="Z63" i="52"/>
  <c r="F58" i="52" s="1"/>
  <c r="AA147" i="58"/>
  <c r="AA146" i="58" s="1"/>
  <c r="Z146" i="58"/>
  <c r="Z33" i="2"/>
  <c r="Z63" i="2"/>
  <c r="F58" i="2" s="1"/>
  <c r="Y138" i="36" l="1"/>
  <c r="Z134" i="36"/>
  <c r="Y165" i="36"/>
  <c r="Z58" i="48" s="1"/>
  <c r="X143" i="38"/>
  <c r="Y139" i="38"/>
  <c r="AA34" i="50"/>
  <c r="Z63" i="50"/>
  <c r="F58" i="50" s="1"/>
  <c r="Z33" i="50"/>
  <c r="AD35" i="22"/>
  <c r="AE32" i="22"/>
  <c r="AD36" i="22"/>
  <c r="AD38" i="22" s="1"/>
  <c r="AD39" i="22" s="1"/>
  <c r="AD40" i="22" s="1"/>
  <c r="S42" i="48"/>
  <c r="AE31" i="22"/>
  <c r="Y143" i="38" l="1"/>
  <c r="Z139" i="38"/>
  <c r="Z138" i="36"/>
  <c r="Z165" i="36"/>
  <c r="AA58" i="48" s="1"/>
  <c r="AA134" i="36"/>
  <c r="T42" i="48"/>
  <c r="AF31" i="22"/>
  <c r="AF32" i="22"/>
  <c r="AE36" i="22"/>
  <c r="AE38" i="22" s="1"/>
  <c r="AE39" i="22" s="1"/>
  <c r="AE40" i="22" s="1"/>
  <c r="AE35" i="22"/>
  <c r="AA138" i="36" l="1"/>
  <c r="AA165" i="36"/>
  <c r="AB58" i="48" s="1"/>
  <c r="AA139" i="38"/>
  <c r="AA143" i="38" s="1"/>
  <c r="Z143" i="38"/>
  <c r="AG32" i="22"/>
  <c r="AF36" i="22"/>
  <c r="AF38" i="22" s="1"/>
  <c r="AF39" i="22" s="1"/>
  <c r="AF40" i="22" s="1"/>
  <c r="AF35" i="22"/>
  <c r="AG31" i="22"/>
  <c r="U42" i="48"/>
  <c r="V42" i="48" l="1"/>
  <c r="AH31" i="22"/>
  <c r="AG35" i="22"/>
  <c r="AH32" i="22"/>
  <c r="AG36" i="22"/>
  <c r="AG38" i="22" s="1"/>
  <c r="AG39" i="22" s="1"/>
  <c r="AG40" i="22" s="1"/>
  <c r="AI31" i="22" l="1"/>
  <c r="W42" i="48"/>
  <c r="AI32" i="22"/>
  <c r="AH36" i="22"/>
  <c r="AH38" i="22" s="1"/>
  <c r="AH39" i="22" s="1"/>
  <c r="AH40" i="22" s="1"/>
  <c r="AH35" i="22"/>
  <c r="AI36" i="22" l="1"/>
  <c r="AI38" i="22" s="1"/>
  <c r="AI39" i="22" s="1"/>
  <c r="AI40" i="22" s="1"/>
  <c r="AI35" i="22"/>
  <c r="AJ32" i="22"/>
  <c r="X42" i="48"/>
  <c r="AJ31" i="22"/>
  <c r="AK32" i="22" l="1"/>
  <c r="AJ36" i="22"/>
  <c r="AJ38" i="22" s="1"/>
  <c r="AJ39" i="22" s="1"/>
  <c r="AJ40" i="22" s="1"/>
  <c r="AJ35" i="22"/>
  <c r="Y42" i="48"/>
  <c r="AK31" i="22"/>
  <c r="Z42" i="48" l="1"/>
  <c r="AK36" i="22"/>
  <c r="AK35" i="22"/>
  <c r="Q33" i="22" s="1"/>
  <c r="AL36" i="22" l="1"/>
  <c r="AK38" i="22"/>
  <c r="AK39" i="22" s="1"/>
  <c r="AK40" i="22" s="1"/>
  <c r="AM36" i="22" l="1"/>
  <c r="AL38" i="22"/>
  <c r="AL39" i="22" s="1"/>
  <c r="AL40" i="22" s="1"/>
  <c r="AN36" i="22" l="1"/>
  <c r="AM38" i="22"/>
  <c r="AM39" i="22" s="1"/>
  <c r="AM40" i="22" s="1"/>
  <c r="AO36" i="22" l="1"/>
  <c r="AN38" i="22"/>
  <c r="AN39" i="22" s="1"/>
  <c r="AN40" i="22" s="1"/>
  <c r="AO38" i="22" l="1"/>
  <c r="AO39" i="22" s="1"/>
  <c r="AO40" i="22" s="1"/>
  <c r="AP36" i="22"/>
  <c r="AP38" i="22" l="1"/>
  <c r="AP39" i="22" s="1"/>
  <c r="AP40" i="22" s="1"/>
  <c r="AQ36" i="22"/>
  <c r="AQ38" i="22" l="1"/>
  <c r="AQ39" i="22" s="1"/>
  <c r="AQ40" i="22" s="1"/>
  <c r="AR36" i="22"/>
  <c r="AR38" i="22" l="1"/>
  <c r="AR39" i="22" s="1"/>
  <c r="AR40" i="22" s="1"/>
  <c r="AS36" i="22"/>
  <c r="AS38" i="22" l="1"/>
  <c r="AS39" i="22" s="1"/>
  <c r="AS40" i="22" s="1"/>
  <c r="AT36" i="22"/>
  <c r="AT38" i="22" l="1"/>
  <c r="AT39" i="22" s="1"/>
  <c r="AT40" i="22" s="1"/>
  <c r="AU36" i="22"/>
  <c r="AU38" i="22" l="1"/>
  <c r="AU39" i="22" s="1"/>
  <c r="AU40" i="22" s="1"/>
  <c r="AV36" i="22"/>
  <c r="AV38" i="22" l="1"/>
  <c r="AV39" i="22" s="1"/>
  <c r="AV40" i="22" s="1"/>
  <c r="AW36" i="22"/>
  <c r="AW38" i="22" l="1"/>
  <c r="AW39" i="22" s="1"/>
  <c r="AW40" i="22" s="1"/>
  <c r="AX36" i="22"/>
  <c r="AY36" i="22" l="1"/>
  <c r="AX38" i="22"/>
  <c r="AX39" i="22" s="1"/>
  <c r="AX40" i="22" s="1"/>
  <c r="AY38" i="22" l="1"/>
  <c r="AY39" i="22" s="1"/>
  <c r="AY40" i="22" s="1"/>
  <c r="AZ36" i="22"/>
  <c r="AZ38" i="22" l="1"/>
  <c r="AZ39" i="22" s="1"/>
  <c r="AZ40" i="22" s="1"/>
  <c r="BA36" i="22"/>
  <c r="BB36" i="22" l="1"/>
  <c r="BA38" i="22"/>
  <c r="BA39" i="22" s="1"/>
  <c r="BA40" i="22" s="1"/>
  <c r="BB38" i="22" l="1"/>
  <c r="BB39" i="22" s="1"/>
  <c r="BB40" i="22" s="1"/>
  <c r="BC36" i="22"/>
  <c r="BC38" i="22" l="1"/>
  <c r="BC39" i="22" s="1"/>
  <c r="BC40" i="22" s="1"/>
  <c r="BD36" i="22"/>
  <c r="BE36" i="22" l="1"/>
  <c r="BD38" i="22"/>
  <c r="BD39" i="22" s="1"/>
  <c r="BD40" i="22" s="1"/>
  <c r="BE38" i="22" l="1"/>
  <c r="BE39" i="22" s="1"/>
  <c r="BE40" i="22" s="1"/>
  <c r="BF36" i="22"/>
  <c r="BG36" i="22" l="1"/>
  <c r="BF38" i="22"/>
  <c r="BF39" i="22" s="1"/>
  <c r="BF40" i="22" s="1"/>
  <c r="BG38" i="22" l="1"/>
  <c r="BG39" i="22" s="1"/>
  <c r="BG40" i="22" s="1"/>
  <c r="BH36" i="22"/>
  <c r="BI36" i="22" l="1"/>
  <c r="BH38" i="22"/>
  <c r="BH39" i="22" s="1"/>
  <c r="BH40" i="22" s="1"/>
  <c r="BI38" i="22" l="1"/>
  <c r="BI39" i="22" s="1"/>
  <c r="BI40" i="22" s="1"/>
  <c r="BJ36" i="22"/>
  <c r="BK36" i="22" l="1"/>
  <c r="BJ38" i="22"/>
  <c r="BJ39" i="22" s="1"/>
  <c r="BJ40" i="22" s="1"/>
  <c r="BL36" i="22" l="1"/>
  <c r="BK38" i="22"/>
  <c r="BK39" i="22" s="1"/>
  <c r="BK40" i="22" s="1"/>
  <c r="BL38" i="22" l="1"/>
  <c r="BL39" i="22" s="1"/>
  <c r="BL40" i="22" s="1"/>
  <c r="BM36" i="22"/>
  <c r="BN36" i="22" l="1"/>
  <c r="BM38" i="22"/>
  <c r="BM39" i="22" s="1"/>
  <c r="BM40" i="22" s="1"/>
  <c r="BN38" i="22" l="1"/>
  <c r="BN39" i="22" s="1"/>
  <c r="BN40" i="22" s="1"/>
  <c r="BO36" i="22"/>
  <c r="BP36" i="22" l="1"/>
  <c r="BO38" i="22"/>
  <c r="BO39" i="22" s="1"/>
  <c r="BO40" i="22" s="1"/>
  <c r="BP38" i="22" l="1"/>
  <c r="BP39" i="22" s="1"/>
  <c r="BP40" i="22" s="1"/>
  <c r="BQ36" i="22"/>
  <c r="BQ38" i="22" l="1"/>
  <c r="BQ39" i="22" s="1"/>
  <c r="BQ40" i="22" s="1"/>
  <c r="BR36" i="22"/>
  <c r="BS36" i="22" l="1"/>
  <c r="BR38" i="22"/>
  <c r="BR39" i="22" s="1"/>
  <c r="BR40" i="22" s="1"/>
  <c r="BS38" i="22" l="1"/>
  <c r="BS39" i="22" s="1"/>
  <c r="BS40" i="22" s="1"/>
  <c r="BT36" i="22"/>
  <c r="BU36" i="22" l="1"/>
  <c r="BT38" i="22"/>
  <c r="BT39" i="22" s="1"/>
  <c r="BT40" i="22" s="1"/>
  <c r="BV36" i="22" l="1"/>
  <c r="BU38" i="22"/>
  <c r="BU39" i="22" s="1"/>
  <c r="BU40" i="22" s="1"/>
  <c r="BV38" i="22" l="1"/>
  <c r="BV39" i="22" s="1"/>
  <c r="BV40" i="22" s="1"/>
  <c r="BW36" i="22"/>
  <c r="BX36" i="22" l="1"/>
  <c r="BW38" i="22"/>
  <c r="BW39" i="22" s="1"/>
  <c r="BW40" i="22" s="1"/>
  <c r="BX38" i="22" l="1"/>
  <c r="BX39" i="22" s="1"/>
  <c r="BX40" i="22" s="1"/>
  <c r="BY36" i="22"/>
  <c r="BZ36" i="22" l="1"/>
  <c r="BY38" i="22"/>
  <c r="BY39" i="22" s="1"/>
  <c r="BY40" i="22" s="1"/>
  <c r="BZ38" i="22" l="1"/>
  <c r="BZ39" i="22" s="1"/>
  <c r="BZ40" i="22" s="1"/>
  <c r="CA36" i="22"/>
  <c r="CB36" i="22" l="1"/>
  <c r="CA38" i="22"/>
  <c r="CA39" i="22" s="1"/>
  <c r="CA40" i="22" s="1"/>
  <c r="CB38" i="22" l="1"/>
  <c r="CB39" i="22" s="1"/>
  <c r="CC36" i="22"/>
  <c r="CC38" i="22" s="1"/>
  <c r="CC39" i="22" l="1"/>
  <c r="CC40" i="22" s="1"/>
  <c r="CB40" i="22"/>
  <c r="Q41" i="22" l="1"/>
  <c r="E168" i="36"/>
  <c r="D61" i="48" s="1"/>
  <c r="E168" i="58"/>
  <c r="D61" i="18" s="1"/>
</calcChain>
</file>

<file path=xl/comments1.xml><?xml version="1.0" encoding="utf-8"?>
<comments xmlns="http://schemas.openxmlformats.org/spreadsheetml/2006/main">
  <authors>
    <author>Christophe APARD</author>
    <author>FA000</author>
  </authors>
  <commentList>
    <comment ref="C43" authorId="0">
      <text>
        <r>
          <rPr>
            <sz val="9"/>
            <color indexed="81"/>
            <rFont val="Tahoma"/>
            <family val="2"/>
          </rPr>
          <t>Aides financières ne couvrant pas une prestation identifiée (aides de retour à l’équilibre, compensation ponctuelle d’un effet-revenu négatif,…)</t>
        </r>
      </text>
    </comment>
    <comment ref="C53" authorId="0">
      <text>
        <r>
          <rPr>
            <sz val="9"/>
            <color indexed="81"/>
            <rFont val="Tahoma"/>
            <family val="2"/>
          </rPr>
          <t>Cette ligne correspond au total des produits d’exploitation selon la formule de l’onglet « PGFP CAF » de la maquette officielle ANCRE</t>
        </r>
      </text>
    </comment>
    <comment ref="C54" authorId="0">
      <text>
        <r>
          <rPr>
            <sz val="9"/>
            <color indexed="81"/>
            <rFont val="Tahoma"/>
            <family val="2"/>
          </rPr>
          <t>Cette ligne correspond au total des charges d’exploitation selon la formule de l’onglet « PGFP CAF » de la maquette officielle ANCRE</t>
        </r>
      </text>
    </comment>
    <comment ref="C76" authorId="0">
      <text>
        <r>
          <rPr>
            <sz val="9"/>
            <color indexed="81"/>
            <rFont val="Tahoma"/>
            <family val="2"/>
          </rPr>
          <t>Il s'agit du total des produits du compte principal, au sens de l’EPRD (total par titres)</t>
        </r>
      </text>
    </comment>
    <comment ref="C77" authorId="0">
      <text>
        <r>
          <rPr>
            <sz val="9"/>
            <color indexed="81"/>
            <rFont val="Tahoma"/>
            <family val="2"/>
          </rPr>
          <t>Il s'agit du total des charges du compte principal, au sens de l’EPRD (total par titres)</t>
        </r>
      </text>
    </comment>
    <comment ref="C86" authorId="0">
      <text>
        <r>
          <rPr>
            <sz val="9"/>
            <color indexed="81"/>
            <rFont val="Tahoma"/>
            <family val="2"/>
          </rPr>
          <t>Il s’agit du total des produits  par titres tous budgets confondus</t>
        </r>
      </text>
    </comment>
    <comment ref="C87" authorId="0">
      <text>
        <r>
          <rPr>
            <sz val="9"/>
            <color indexed="81"/>
            <rFont val="Tahoma"/>
            <family val="2"/>
          </rPr>
          <t>Il s’agit du total des charges par titres tous budgets confondus</t>
        </r>
      </text>
    </comment>
    <comment ref="C127" authorId="1">
      <text>
        <r>
          <rPr>
            <sz val="9"/>
            <color indexed="81"/>
            <rFont val="Tahoma"/>
            <family val="2"/>
          </rPr>
          <t>Les opérations courantes sont celles qui correspondent aux opérations habituelles de renouvellement des investissements, hors immobilier lourd</t>
        </r>
      </text>
    </comment>
    <comment ref="C129" authorId="1">
      <text>
        <r>
          <rPr>
            <sz val="9"/>
            <color indexed="81"/>
            <rFont val="Tahoma"/>
            <family val="2"/>
          </rPr>
          <t xml:space="preserve">indiquer les montants annuels du périmètre d’investissement soumis à la validation du COPERMO </t>
        </r>
      </text>
    </comment>
    <comment ref="C135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37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39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</commentList>
</comments>
</file>

<file path=xl/comments2.xml><?xml version="1.0" encoding="utf-8"?>
<comments xmlns="http://schemas.openxmlformats.org/spreadsheetml/2006/main">
  <authors>
    <author>Christophe APARD</author>
    <author>FA000</author>
  </authors>
  <commentList>
    <comment ref="C43" authorId="0">
      <text>
        <r>
          <rPr>
            <sz val="9"/>
            <color indexed="81"/>
            <rFont val="Tahoma"/>
            <family val="2"/>
          </rPr>
          <t>Aides financières ne couvrant pas une prestation identifiée (aides de retour à l’équilibre, compensation ponctuelle d’un effet-revenu négatif,…)</t>
        </r>
      </text>
    </comment>
    <comment ref="C53" authorId="0">
      <text>
        <r>
          <rPr>
            <sz val="9"/>
            <color indexed="81"/>
            <rFont val="Tahoma"/>
            <family val="2"/>
          </rPr>
          <t>Cette ligne correspond au total des produits d’exploitation selon la formule de l’onglet « PGFP CAF » de la maquette officielle ANCRE</t>
        </r>
      </text>
    </comment>
    <comment ref="C54" authorId="0">
      <text>
        <r>
          <rPr>
            <sz val="9"/>
            <color indexed="81"/>
            <rFont val="Tahoma"/>
            <family val="2"/>
          </rPr>
          <t>Cette ligne correspond au total des charges d’exploitation selon la formule de l’onglet « PGFP CAF » de la maquette officielle ANCRE</t>
        </r>
      </text>
    </comment>
    <comment ref="C76" authorId="0">
      <text>
        <r>
          <rPr>
            <sz val="9"/>
            <color indexed="81"/>
            <rFont val="Tahoma"/>
            <family val="2"/>
          </rPr>
          <t>Il s'agit du total des produits du compte principal, au sens de l’EPRD (total par titres)</t>
        </r>
      </text>
    </comment>
    <comment ref="C77" authorId="0">
      <text>
        <r>
          <rPr>
            <sz val="9"/>
            <color indexed="81"/>
            <rFont val="Tahoma"/>
            <family val="2"/>
          </rPr>
          <t>Il s'agit du total des charges du compte principal, au sens de l’EPRD (total par titres)</t>
        </r>
      </text>
    </comment>
    <comment ref="C86" authorId="0">
      <text>
        <r>
          <rPr>
            <sz val="9"/>
            <color indexed="81"/>
            <rFont val="Tahoma"/>
            <family val="2"/>
          </rPr>
          <t>Il s’agit du total des produits  par titres tous budgets confondus</t>
        </r>
      </text>
    </comment>
    <comment ref="C87" authorId="0">
      <text>
        <r>
          <rPr>
            <sz val="9"/>
            <color indexed="81"/>
            <rFont val="Tahoma"/>
            <family val="2"/>
          </rPr>
          <t>Il s’agit du total des charges par titres tous budgets confondus</t>
        </r>
      </text>
    </comment>
    <comment ref="C127" authorId="1">
      <text>
        <r>
          <rPr>
            <sz val="9"/>
            <color indexed="81"/>
            <rFont val="Tahoma"/>
            <family val="2"/>
          </rPr>
          <t>Les opérations courantes sont celles qui correspondent aux opérations habituelles de renouvellement des investissements, hors immobilier lourd</t>
        </r>
      </text>
    </comment>
    <comment ref="C129" authorId="1">
      <text>
        <r>
          <rPr>
            <sz val="9"/>
            <color indexed="81"/>
            <rFont val="Tahoma"/>
            <family val="2"/>
          </rPr>
          <t xml:space="preserve">indiquer les montants annuels du périmètre d’investissement soumis à la validation du COPERMO </t>
        </r>
      </text>
    </comment>
    <comment ref="C135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37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39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</commentList>
</comments>
</file>

<file path=xl/comments3.xml><?xml version="1.0" encoding="utf-8"?>
<comments xmlns="http://schemas.openxmlformats.org/spreadsheetml/2006/main">
  <authors>
    <author>Christophe APARD</author>
    <author>FA000</author>
  </authors>
  <commentList>
    <comment ref="C43" authorId="0">
      <text>
        <r>
          <rPr>
            <sz val="9"/>
            <color indexed="81"/>
            <rFont val="Tahoma"/>
            <family val="2"/>
          </rPr>
          <t>Aides financières ne couvrant pas une prestation identifiée (aides de retour à l’équilibre, compensation ponctuelle d’un effet-revenu négatif,…)</t>
        </r>
      </text>
    </comment>
    <comment ref="C53" authorId="0">
      <text>
        <r>
          <rPr>
            <sz val="9"/>
            <color indexed="81"/>
            <rFont val="Tahoma"/>
            <family val="2"/>
          </rPr>
          <t>Cette ligne correspond au total des produits d’exploitation selon la formule de l’onglet « PGFP CAF » de la maquette officielle ANCRE</t>
        </r>
      </text>
    </comment>
    <comment ref="C54" authorId="0">
      <text>
        <r>
          <rPr>
            <sz val="9"/>
            <color indexed="81"/>
            <rFont val="Tahoma"/>
            <family val="2"/>
          </rPr>
          <t>Cette ligne correspond au total des charges d’exploitation selon la formule de l’onglet « PGFP CAF » de la maquette officielle ANCRE</t>
        </r>
      </text>
    </comment>
    <comment ref="C81" authorId="0">
      <text>
        <r>
          <rPr>
            <sz val="9"/>
            <color indexed="81"/>
            <rFont val="Tahoma"/>
            <family val="2"/>
          </rPr>
          <t>Il s'agit du total des produits du compte principal, au sens de l’EPRD (total par titres)</t>
        </r>
      </text>
    </comment>
    <comment ref="C82" authorId="0">
      <text>
        <r>
          <rPr>
            <sz val="9"/>
            <color indexed="81"/>
            <rFont val="Tahoma"/>
            <family val="2"/>
          </rPr>
          <t>Il s'agit du total des charges du compte principal, au sens de l’EPRD (total par titres)</t>
        </r>
      </text>
    </comment>
    <comment ref="C91" authorId="0">
      <text>
        <r>
          <rPr>
            <sz val="9"/>
            <color indexed="81"/>
            <rFont val="Tahoma"/>
            <family val="2"/>
          </rPr>
          <t>Il s’agit du total des produits  par titres tous budgets confondus</t>
        </r>
      </text>
    </comment>
    <comment ref="C92" authorId="0">
      <text>
        <r>
          <rPr>
            <sz val="9"/>
            <color indexed="81"/>
            <rFont val="Tahoma"/>
            <family val="2"/>
          </rPr>
          <t>Il s’agit du total des charges par titres tous budgets confondus</t>
        </r>
      </text>
    </comment>
    <comment ref="C132" authorId="1">
      <text>
        <r>
          <rPr>
            <sz val="9"/>
            <color indexed="81"/>
            <rFont val="Tahoma"/>
            <family val="2"/>
          </rPr>
          <t>Les opérations courantes sont celles qui correspondent aux opérations habituelles de renouvellement des investissements, hors immobilier lourd</t>
        </r>
      </text>
    </comment>
    <comment ref="C134" authorId="1">
      <text>
        <r>
          <rPr>
            <sz val="9"/>
            <color indexed="81"/>
            <rFont val="Tahoma"/>
            <family val="2"/>
          </rPr>
          <t xml:space="preserve">indiquer les montants annuels du périmètre d’investissement soumis à la validation du COPERMO </t>
        </r>
      </text>
    </comment>
    <comment ref="C140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42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  <comment ref="C144" authorId="1">
      <text>
        <r>
          <rPr>
            <sz val="9"/>
            <color indexed="81"/>
            <rFont val="Tahoma"/>
            <family val="2"/>
          </rPr>
          <t>Il s’agit de calculs approchés qui diffèrent légèrement des ratios calculés via HospiDiag ou les outils du Trésor Public</t>
        </r>
      </text>
    </comment>
  </commentList>
</comments>
</file>

<file path=xl/sharedStrings.xml><?xml version="1.0" encoding="utf-8"?>
<sst xmlns="http://schemas.openxmlformats.org/spreadsheetml/2006/main" count="1803" uniqueCount="459">
  <si>
    <t>Comptes budgétaires</t>
  </si>
  <si>
    <t xml:space="preserve">1°) Evolution de la marge brute d'exploitation Compte de Résultat Principal </t>
  </si>
  <si>
    <t>C 70 à 75</t>
  </si>
  <si>
    <t>Produits d'exploitation hors aides financières</t>
  </si>
  <si>
    <t>C 60 à 65</t>
  </si>
  <si>
    <t>Charges d'exploitation</t>
  </si>
  <si>
    <t xml:space="preserve">Dont rémunérations PNM </t>
  </si>
  <si>
    <t>Dont rémunérations PM</t>
  </si>
  <si>
    <t>Résultat comptable consolidé (tous CR confondus)</t>
  </si>
  <si>
    <t>Total des produits consolidés</t>
  </si>
  <si>
    <t>Total charge annuelle de la dette</t>
  </si>
  <si>
    <t>Titre 1 emplois Tableau de Financement - hors 16449</t>
  </si>
  <si>
    <t>C 66 tous CR</t>
  </si>
  <si>
    <t>Encours de la dette en capital</t>
  </si>
  <si>
    <t>Marge brute disponible après paiement charge annuelle de la dette</t>
  </si>
  <si>
    <t>Total Ressources</t>
  </si>
  <si>
    <t>C 775 Titre 3 ressources tableau de financement</t>
  </si>
  <si>
    <t>Titre 2 ressources tableau de financement</t>
  </si>
  <si>
    <t>Titre 3 ressources tableau de financement hors 775</t>
  </si>
  <si>
    <t>Total Emplois</t>
  </si>
  <si>
    <t>Titre 1 emplois tableau de financement - hors 16449</t>
  </si>
  <si>
    <t>Remboursement dette financière</t>
  </si>
  <si>
    <t>Titre 2 emploi tableau de financement</t>
  </si>
  <si>
    <t>Immobilisations</t>
  </si>
  <si>
    <t>Dont opérations courantes</t>
  </si>
  <si>
    <t>Dont autres opérations majeures</t>
  </si>
  <si>
    <t>Titre 3 emplois tableau de financement</t>
  </si>
  <si>
    <t>Autres emplois</t>
  </si>
  <si>
    <t>Objectifs de l'outil</t>
  </si>
  <si>
    <t>Coefficient de montée en charge</t>
  </si>
  <si>
    <t>Autres</t>
  </si>
  <si>
    <t>OuiNon</t>
  </si>
  <si>
    <t>Oui</t>
  </si>
  <si>
    <t>Non</t>
  </si>
  <si>
    <t>Nom de l'Etablissement</t>
  </si>
  <si>
    <t>Catégorie d'investissement</t>
  </si>
  <si>
    <t>TOTAL</t>
  </si>
  <si>
    <t>Autres Produits d'exploitation du titre 3</t>
  </si>
  <si>
    <t>Charges exceptionnelles du titre 4</t>
  </si>
  <si>
    <t>Produits exceptionnels du titre 3</t>
  </si>
  <si>
    <t>Produits financiers du titre 3</t>
  </si>
  <si>
    <t>Charges titre 4 : comptes 67 et 687</t>
  </si>
  <si>
    <t>Produits titre 3 : comptes 77, 787 et 797</t>
  </si>
  <si>
    <t>Produits titre 3 : comptes 76</t>
  </si>
  <si>
    <t>Produits titre 3 : comptes 781 et 791</t>
  </si>
  <si>
    <t>COPERMO : Outil de diagnostic financier</t>
  </si>
  <si>
    <t>Contenu de l'outil</t>
  </si>
  <si>
    <t xml:space="preserve">Cet outil est utilisé dans le cadre du COPERMO pour analyser la situation financière d'un établissement, au moment de l'instruction du dossier en COPERMO et de manière prospective. </t>
  </si>
  <si>
    <t>Paramétrage du diagnostic</t>
  </si>
  <si>
    <t>0. Paramétrage de l’outil de diagnostic financier</t>
  </si>
  <si>
    <t>2°) Evolution de la marge brute d'exploitation entité juridique (tous budgets confondus)</t>
  </si>
  <si>
    <t>Trésorerie au 31/12</t>
  </si>
  <si>
    <t>BFR au 31/12</t>
  </si>
  <si>
    <t>FRNG au 31/12</t>
  </si>
  <si>
    <t>4°) Evolution de la charge de la dette</t>
  </si>
  <si>
    <t>Date de passage devant le COPERMO (jj/mm/aaaa)</t>
  </si>
  <si>
    <t xml:space="preserve">Pour quel volet votre établissement passe-t-il devant le COPERMO ? </t>
  </si>
  <si>
    <t>Année de démarrage du projet</t>
  </si>
  <si>
    <t>Année de démarrage du PRE</t>
  </si>
  <si>
    <t>Le projet implique-t-il un GCS ?</t>
  </si>
  <si>
    <t>5°) Tableau de financement</t>
  </si>
  <si>
    <t>Taux d'indépendance financière</t>
  </si>
  <si>
    <t>Durée</t>
  </si>
  <si>
    <r>
      <t xml:space="preserve">Hypothèses sur les aides sollicitées </t>
    </r>
    <r>
      <rPr>
        <sz val="9"/>
        <rFont val="Verdana"/>
        <family val="2"/>
      </rPr>
      <t>: Scenarii étudiés par l'établissement sur le montant et le type d'aides</t>
    </r>
  </si>
  <si>
    <t>Type</t>
  </si>
  <si>
    <t>N°</t>
  </si>
  <si>
    <t>Date de début</t>
  </si>
  <si>
    <t>Date de fin</t>
  </si>
  <si>
    <t>Modalités de mise en œuvre</t>
  </si>
  <si>
    <t>Indicateurs de suivi</t>
  </si>
  <si>
    <t xml:space="preserve">Types </t>
  </si>
  <si>
    <t>Impacts organisationnels</t>
  </si>
  <si>
    <t>Evolution du nombre de lits et places</t>
  </si>
  <si>
    <t>Evolution du nombre de séjours attendus</t>
  </si>
  <si>
    <t>Impacts financiers</t>
  </si>
  <si>
    <t>1. Description de l'action</t>
  </si>
  <si>
    <t>Evolution du nombre d'ETP rémunérés</t>
  </si>
  <si>
    <t>Donnée impactée ?</t>
  </si>
  <si>
    <t>Domaine</t>
  </si>
  <si>
    <t xml:space="preserve">Durée estimée du projet </t>
  </si>
  <si>
    <t>Année estimée de mise en service</t>
  </si>
  <si>
    <t xml:space="preserve">Durée estimée du PRE </t>
  </si>
  <si>
    <t>Le projet comporte-t-il plusieurs scenarii de financement ?</t>
  </si>
  <si>
    <t>Dont Frais financiers</t>
  </si>
  <si>
    <t>Dont Dotations aux amortissements</t>
  </si>
  <si>
    <t>Dont Dotations aux provisions</t>
  </si>
  <si>
    <t>Résultat comptable CRP en % des produits CRP</t>
  </si>
  <si>
    <t>Résultat comptable consolidé en % des produits CR</t>
  </si>
  <si>
    <t>Marge brute disponible en % des produits d'exploitation</t>
  </si>
  <si>
    <t>Charges de structure titre 4 (hors charges exceptionnelles)</t>
  </si>
  <si>
    <t>Apport ou Prélèvement au FRNG</t>
  </si>
  <si>
    <t>Cessions d'actifs</t>
  </si>
  <si>
    <t>Autres ressources</t>
  </si>
  <si>
    <t>6°) Autres indicateurs bilanciels</t>
  </si>
  <si>
    <t>Taux de CAF en % des produits</t>
  </si>
  <si>
    <t xml:space="preserve">  CAF (tous CR confondus)</t>
  </si>
  <si>
    <t>Résultat courant CRP</t>
  </si>
  <si>
    <t>Durée apparente de la dette</t>
  </si>
  <si>
    <t>Produits du titre 1</t>
  </si>
  <si>
    <t xml:space="preserve">Comptes 70 à 75 du titre 3 </t>
  </si>
  <si>
    <t xml:space="preserve">Charges du titre 3 </t>
  </si>
  <si>
    <t xml:space="preserve">Charges du titre 2 </t>
  </si>
  <si>
    <t>3. Données annuelles de l'action</t>
  </si>
  <si>
    <t>Dont recettes T2A</t>
  </si>
  <si>
    <t>Total des autres produits de l'activité</t>
  </si>
  <si>
    <t>Total des autres produits d'exploitation</t>
  </si>
  <si>
    <t>3.1. Volet organisationnel</t>
  </si>
  <si>
    <t>Description synthétique</t>
  </si>
  <si>
    <t>Attendu</t>
  </si>
  <si>
    <t>Echéance</t>
  </si>
  <si>
    <t>Durée d'amortissement</t>
  </si>
  <si>
    <t>2. Mise en œuvre de l'action</t>
  </si>
  <si>
    <t>1. Description de l'impact</t>
  </si>
  <si>
    <t>Libellé</t>
  </si>
  <si>
    <t>2. Mise en œuvre de l'impact</t>
  </si>
  <si>
    <t>3. Données annuelles de l'impact</t>
  </si>
  <si>
    <t>Indicateurs de la Trajectoire Financière</t>
  </si>
  <si>
    <t>Marge brute d'exploitation hors aides financières en  % des produits courants hors aides</t>
  </si>
  <si>
    <t>Encours de la dette (en % des produits)</t>
  </si>
  <si>
    <t>Charge annuelle de la dette (en % des produits)</t>
  </si>
  <si>
    <t>Investissements hors projet COPERMO (en % des produits)</t>
  </si>
  <si>
    <t>FRNG (en nombre de jours de charges courantes)</t>
  </si>
  <si>
    <t>Résultat courant CRP (en % des produits)</t>
  </si>
  <si>
    <t>Autres indicateurs Financiers</t>
  </si>
  <si>
    <t>Investissements projet COPERMO (en % des produits)</t>
  </si>
  <si>
    <t>Durée de retour sur investissement (en année)</t>
  </si>
  <si>
    <t>7°) Synthèse des indicateurs de diagnostic</t>
  </si>
  <si>
    <t>Capitaux permanents</t>
  </si>
  <si>
    <t>Soldes c 10 à 15 + solde c 163 et 164 + Emprunts et dettes financières divers</t>
  </si>
  <si>
    <t>indicateurs de la trajectoire financière</t>
  </si>
  <si>
    <t>Taux d'évolution des recettes T2A</t>
  </si>
  <si>
    <t>Taux d'évolution des charges de personnel (choix GVT unique ou taux utilisé)</t>
  </si>
  <si>
    <t>Libellé et objectifs de l'action</t>
  </si>
  <si>
    <t>Commentaires</t>
  </si>
  <si>
    <t>4I</t>
  </si>
  <si>
    <t>PPI du projet</t>
  </si>
  <si>
    <t>6I</t>
  </si>
  <si>
    <t>6P</t>
  </si>
  <si>
    <t>Impact de l'action sur le nombre de lits et places</t>
  </si>
  <si>
    <t>Impact de l'action sur le nombre de séjours</t>
  </si>
  <si>
    <t>Impact de l'action sur le nombre d'ETP médicaux</t>
  </si>
  <si>
    <t>Charges de personnel</t>
  </si>
  <si>
    <t>Charges du titre 1</t>
  </si>
  <si>
    <t>Charges  à caractère médical</t>
  </si>
  <si>
    <t>Charges à caractère hôtelier et général</t>
  </si>
  <si>
    <t>3.2. Volet financier Compte Principal</t>
  </si>
  <si>
    <t>Total des produits versés par l'assurance maladie</t>
  </si>
  <si>
    <t xml:space="preserve">Dont impact PNM </t>
  </si>
  <si>
    <t>Dont impact PM</t>
  </si>
  <si>
    <t>Descriptif</t>
  </si>
  <si>
    <t>Impact de l'action sur le nombre d'ETP  non médicaux</t>
  </si>
  <si>
    <t>Hypothèses d'évolution tendancielle des charges et des produits (hors mesures de plan d'actions, hors impacts d'exploitation du projet d'investissement, hors effets exceptionnels)</t>
  </si>
  <si>
    <t>Taux d'évolution des dotations Assurance Maladie</t>
  </si>
  <si>
    <t>Taux d'évolution des recettes du titre 2</t>
  </si>
  <si>
    <t>Numéro de FINESS entité juridique</t>
  </si>
  <si>
    <t>Taux d'évolution des charges de titre 2</t>
  </si>
  <si>
    <t>Taux d'évolution des charges de titre 3</t>
  </si>
  <si>
    <t>Objectif de financement</t>
  </si>
  <si>
    <t>Evolution n/n-1</t>
  </si>
  <si>
    <t>Dont crédit bail (crédit bail + PPP)</t>
  </si>
  <si>
    <t>Marge brute d'exploitation CRP hors aides financières</t>
  </si>
  <si>
    <t>Taux de marge brute d'exploitation CRP hors aides financières</t>
  </si>
  <si>
    <t>Résultat courant CRP en % des produits courants</t>
  </si>
  <si>
    <t>Compte principal</t>
  </si>
  <si>
    <t>Encours de la dette en capital en % des produits consolidés</t>
  </si>
  <si>
    <t>Dotations et subventions investissements (hors aides sollicitées pour le projet)</t>
  </si>
  <si>
    <t>Dont opération présentée devant le COPERMO</t>
  </si>
  <si>
    <t xml:space="preserve"> </t>
  </si>
  <si>
    <t>Sous-action 1</t>
  </si>
  <si>
    <t>Sous-action 2</t>
  </si>
  <si>
    <t>Sous-action 3</t>
  </si>
  <si>
    <t>Sous-action 4</t>
  </si>
  <si>
    <t>Sous-action 5</t>
  </si>
  <si>
    <t>0. Paramétrage</t>
  </si>
  <si>
    <t>ChoixVolet</t>
  </si>
  <si>
    <t>Volet investissement</t>
  </si>
  <si>
    <t>Volet performance</t>
  </si>
  <si>
    <t>Volet investissement et volet performance</t>
  </si>
  <si>
    <t>Volet Investissement</t>
  </si>
  <si>
    <t>Volet Performance</t>
  </si>
  <si>
    <t>Année de référence de l'outil (N)</t>
  </si>
  <si>
    <t>Durée de la simulation financière à partir de l'année de référence</t>
  </si>
  <si>
    <t>Durée simulation</t>
  </si>
  <si>
    <t>ObjFinanc</t>
  </si>
  <si>
    <t>Immobilier lourd</t>
  </si>
  <si>
    <t>Non déterminé</t>
  </si>
  <si>
    <t>Equipements</t>
  </si>
  <si>
    <t>ModeAmort</t>
  </si>
  <si>
    <t>Amortissement du capital</t>
  </si>
  <si>
    <t>Hypothèses financières</t>
  </si>
  <si>
    <t>Sous-action 6</t>
  </si>
  <si>
    <t>Sous-action 7</t>
  </si>
  <si>
    <t>Sous-action 8</t>
  </si>
  <si>
    <t>Sous-action 9</t>
  </si>
  <si>
    <t>Sous-action 10</t>
  </si>
  <si>
    <t>Date de début  (jj/mm/aaaa)</t>
  </si>
  <si>
    <t>Date de fin (jj/mm/aaaa)</t>
  </si>
  <si>
    <t>3.3. Autres impacts : (investissements en matériels médicaux, non médicaux, aménagement non inclus dans le projet, etc.)</t>
  </si>
  <si>
    <t>TypeFiche</t>
  </si>
  <si>
    <t>Investissement</t>
  </si>
  <si>
    <t>Fin</t>
  </si>
  <si>
    <t>c</t>
  </si>
  <si>
    <t>p</t>
  </si>
  <si>
    <t>Total gain net Action performance</t>
  </si>
  <si>
    <t>Total gain net Investissement</t>
  </si>
  <si>
    <t>Dont compte 66</t>
  </si>
  <si>
    <t>Dont compte 6811</t>
  </si>
  <si>
    <t>Dont autres comptes 681</t>
  </si>
  <si>
    <t>Années</t>
  </si>
  <si>
    <t>Dont 641 compte principal</t>
  </si>
  <si>
    <t>Dont 642 compte principal</t>
  </si>
  <si>
    <r>
      <t xml:space="preserve">Charges du titre 1  compte principal
</t>
    </r>
    <r>
      <rPr>
        <b/>
        <sz val="11"/>
        <color indexed="8"/>
        <rFont val="Calibri"/>
        <family val="2"/>
      </rPr>
      <t>moins</t>
    </r>
    <r>
      <rPr>
        <sz val="11"/>
        <color theme="1"/>
        <rFont val="Calibri"/>
        <family val="2"/>
        <scheme val="minor"/>
      </rPr>
      <t xml:space="preserve"> les remboursements sur rémunérations ou charges sociales ou taxes</t>
    </r>
  </si>
  <si>
    <r>
      <t xml:space="preserve">Charges du titre 3 compte principal 
</t>
    </r>
    <r>
      <rPr>
        <b/>
        <sz val="11"/>
        <color indexed="8"/>
        <rFont val="Calibri"/>
        <family val="2"/>
      </rPr>
      <t>moins</t>
    </r>
    <r>
      <rPr>
        <sz val="11"/>
        <color theme="1"/>
        <rFont val="Calibri"/>
        <family val="2"/>
        <scheme val="minor"/>
      </rPr>
      <t xml:space="preserve"> le solde créditeur "autres variation de stock"</t>
    </r>
  </si>
  <si>
    <t>Compte 612</t>
  </si>
  <si>
    <t>Total des charges consolidées</t>
  </si>
  <si>
    <t>Comptes consolidés</t>
  </si>
  <si>
    <t>CatégorieInvest</t>
  </si>
  <si>
    <t>Equipement biomédical</t>
  </si>
  <si>
    <t>Equipement mobilier</t>
  </si>
  <si>
    <t>Equipement système d’information</t>
  </si>
  <si>
    <t>Travaux courants</t>
  </si>
  <si>
    <t>Projet d'investissement par catégorie d'immobilisations</t>
  </si>
  <si>
    <t>Tous</t>
  </si>
  <si>
    <t>TauxRempl</t>
  </si>
  <si>
    <t>Non renseigné</t>
  </si>
  <si>
    <t>En cours</t>
  </si>
  <si>
    <t>Finalisé</t>
  </si>
  <si>
    <t>Taux de remplissage de l'onglet :</t>
  </si>
  <si>
    <t>Plan d'actions</t>
  </si>
  <si>
    <t>2PI</t>
  </si>
  <si>
    <t>Remplissage</t>
  </si>
  <si>
    <t>Fiche action 1</t>
  </si>
  <si>
    <t>Fiche action 2</t>
  </si>
  <si>
    <t>4P</t>
  </si>
  <si>
    <t>PPI du PRE</t>
  </si>
  <si>
    <t>3I</t>
  </si>
  <si>
    <t>3P</t>
  </si>
  <si>
    <t>Prospectif avec le PRE</t>
  </si>
  <si>
    <t>Total gain actualisé annuel - hors risque</t>
  </si>
  <si>
    <t>Total gain net actualisé cumulé</t>
  </si>
  <si>
    <t>Produits du titre 2</t>
  </si>
  <si>
    <t>Explication de l'impact (charges directes, Médico-techniques et Logistiques)</t>
  </si>
  <si>
    <t>-</t>
  </si>
  <si>
    <t>Scénario 1</t>
  </si>
  <si>
    <t>Scénario 2</t>
  </si>
  <si>
    <t>Synthèse du diagnostic PRE</t>
  </si>
  <si>
    <t>Fiche action 3</t>
  </si>
  <si>
    <t>Fiche action 4</t>
  </si>
  <si>
    <t>Fiche action 5</t>
  </si>
  <si>
    <t>Fiche action 6</t>
  </si>
  <si>
    <t>Fiche action 7</t>
  </si>
  <si>
    <t>Fiche action 8</t>
  </si>
  <si>
    <t>Fiche action 9</t>
  </si>
  <si>
    <t>Fiche action 10</t>
  </si>
  <si>
    <t>Combien de fiches action voulez-vous décrire dans cet outil (maximum 10) ?</t>
  </si>
  <si>
    <t>fin simul</t>
  </si>
  <si>
    <t>calcul RSI</t>
  </si>
  <si>
    <t>Durée (années)</t>
  </si>
  <si>
    <t>Taux annuel</t>
  </si>
  <si>
    <t>Dotations et subventions investissements - aides sollicitées pour le projet</t>
  </si>
  <si>
    <t>RSI</t>
  </si>
  <si>
    <t>Titre4_1</t>
  </si>
  <si>
    <t>Titre4_2</t>
  </si>
  <si>
    <t>6I. Synthèse diagnostic Invest</t>
  </si>
  <si>
    <t>Titre6_1</t>
  </si>
  <si>
    <t>6. Synthèse de l'outil de diagnostic - Projet d'investissement</t>
  </si>
  <si>
    <t>6. Synthèse de l'outil de diagnostic - Projet d'investissement et PRE</t>
  </si>
  <si>
    <t>Date des derniers comptes arrêtés (jj/mm/aaaa)</t>
  </si>
  <si>
    <t>Date de validation de l'outil par l'établissement (jj/mm/aaaa)</t>
  </si>
  <si>
    <t>Emprunts prévus</t>
  </si>
  <si>
    <t>1. Plan d'actions</t>
  </si>
  <si>
    <t>2. Fiche action N° 1: préciser le type d'action que vous souhaitez décrire    =========================&gt;</t>
  </si>
  <si>
    <t>Description des actions sous-tendant le PRE - Action 1</t>
  </si>
  <si>
    <t>Description des impacts d'exploitation sous-tendant le projet d'investissement - Action 1</t>
  </si>
  <si>
    <t>Investissements prévus dans le cadre du PRE</t>
  </si>
  <si>
    <t>4. Diagnostic prospectif de la situation financière de l'établissement avec le Plan de Retour à l'Equilibre</t>
  </si>
  <si>
    <t>6. Synthèse de l'outil de diagnostic - Projet PRE</t>
  </si>
  <si>
    <t>Performance</t>
  </si>
  <si>
    <t>Amortissements constants</t>
  </si>
  <si>
    <t>Annuités constantes</t>
  </si>
  <si>
    <t>In fine</t>
  </si>
  <si>
    <t>Date de souscription</t>
  </si>
  <si>
    <t>2PI. Fiches projet</t>
  </si>
  <si>
    <t>3I.PPI du projet</t>
  </si>
  <si>
    <t>Terrains</t>
  </si>
  <si>
    <t>Constructions</t>
  </si>
  <si>
    <t>Total des produits CRP (total par titres)</t>
  </si>
  <si>
    <t>Total des charges CRP (total par titres)</t>
  </si>
  <si>
    <t>Somme des soldes créditeurs des comptes 16 (hors 1688, hors 169)</t>
  </si>
  <si>
    <t>CAF EPRD/PGFP</t>
  </si>
  <si>
    <t xml:space="preserve">Remboursements sur rémunération ou charges sociales ou taxes et atténuation de charges-portabilité CET </t>
  </si>
  <si>
    <t xml:space="preserve">Charges à caractère médical </t>
  </si>
  <si>
    <t>Charges de titre 2</t>
  </si>
  <si>
    <t>Charges à caractère hôtelier et général </t>
  </si>
  <si>
    <t>Total des Aides financières</t>
  </si>
  <si>
    <t>Résultat hors aides, neutralisation op. excep.  en % des produits CRP</t>
  </si>
  <si>
    <t xml:space="preserve">Dont aide nationale FMESPP </t>
  </si>
  <si>
    <t xml:space="preserve">Dont aides régionales FIR </t>
  </si>
  <si>
    <t>Dont autres aides (subventions collectivités territoriales notamment)</t>
  </si>
  <si>
    <t>Informations sans impact sur l'outil</t>
  </si>
  <si>
    <t>Renseignements obligatoires pour l'outil</t>
  </si>
  <si>
    <t>Avec aides</t>
  </si>
  <si>
    <t>Sans aide</t>
  </si>
  <si>
    <t>Produits</t>
  </si>
  <si>
    <t>Charges</t>
  </si>
  <si>
    <t>Total des charges courantes (exploitation + financier)</t>
  </si>
  <si>
    <t>Prospectif sans aide</t>
  </si>
  <si>
    <t>Prospectif avec aides</t>
  </si>
  <si>
    <t>Synthèse Invest sans aide</t>
  </si>
  <si>
    <t>Synthèse Invest avec aides</t>
  </si>
  <si>
    <t>Charges de titre 3</t>
  </si>
  <si>
    <t>Total gain</t>
  </si>
  <si>
    <t>Répartition</t>
  </si>
  <si>
    <t>4. Diagnostic prospectif de la situation financière de l'établissement avec le projet d'investissement et le PRE - Scenario 1 : Sans aide</t>
  </si>
  <si>
    <t>4. Diagnostic prospectif de la situation financière de l'établissement avec le projet d'investissement - Scenario 2 : Avec aides</t>
  </si>
  <si>
    <t>4. Diagnostic prospectif de la situation financière de l'établissement avec le projet d'investissement - Scenario 1 : Sans Aide</t>
  </si>
  <si>
    <t>4. Diagnostic prospectif de la situation financière de l'établissement avec le projet d'investissement et le PRE - Scenario 2 : Avec aides</t>
  </si>
  <si>
    <t>4I. Prospectif avec aides</t>
  </si>
  <si>
    <t>4I. Prospectif sans aide</t>
  </si>
  <si>
    <t xml:space="preserve">Optimisation de la gestion des lits            </t>
  </si>
  <si>
    <t xml:space="preserve">Développement de la chirurgie ambulatoire        </t>
  </si>
  <si>
    <t xml:space="preserve">Efficience de la politique d'achats             </t>
  </si>
  <si>
    <t xml:space="preserve">Optimisation des organisations logistiques et administratives      </t>
  </si>
  <si>
    <t xml:space="preserve">Optimisation du processus de facturation et/ou du codage de l'activité  </t>
  </si>
  <si>
    <t>Optimisation des plateaux techniques</t>
  </si>
  <si>
    <t>Version: 20140428</t>
  </si>
  <si>
    <t>Montant en €</t>
  </si>
  <si>
    <t>Autres impacts
(€)</t>
  </si>
  <si>
    <t>Les données doivent être saisies en €</t>
  </si>
  <si>
    <t>Total Produits (€)</t>
  </si>
  <si>
    <t>Total Charges (€)</t>
  </si>
  <si>
    <t>Total gain net Action performance
(€)</t>
  </si>
  <si>
    <t>Total gain net Investissement
(€)</t>
  </si>
  <si>
    <t>Total gain net (€)</t>
  </si>
  <si>
    <t>Total gain actualisé (€)</t>
  </si>
  <si>
    <t>Total gain net Investissement
(€) - Théorique</t>
  </si>
  <si>
    <t>Coût moyen ETP Non Médical (€) inscrit au volet financier</t>
  </si>
  <si>
    <t>Coût moyen ETP  Médical (€) inscrit au volet financier</t>
  </si>
  <si>
    <t>Gain = Total des produits d'exploitation - Total des charges d'exploitation (€)</t>
  </si>
  <si>
    <t>Gain total de l'impact (€)</t>
  </si>
  <si>
    <t>Gain total de l'action (€)</t>
  </si>
  <si>
    <t>Gain total actualisé de l'impact (€)</t>
  </si>
  <si>
    <t>Aides en capital en €</t>
  </si>
  <si>
    <t>Emprunt aidé en €</t>
  </si>
  <si>
    <t>Résultat comptable CRP (€)</t>
  </si>
  <si>
    <t>Résultat hors aides, neutralisation op. excep.  (€)</t>
  </si>
  <si>
    <t xml:space="preserve">Marge brute d'exploitation hors aides financières (en €) </t>
  </si>
  <si>
    <t>Aides financières (en €)</t>
  </si>
  <si>
    <t xml:space="preserve">Encours de la dette (en €) </t>
  </si>
  <si>
    <t xml:space="preserve">Charge annuelle de la dette (en €) </t>
  </si>
  <si>
    <t>Marge brute disponible après paiement de la charge annuelle de la dette (en €)</t>
  </si>
  <si>
    <t>Investissements hors projet COPERMO (en €)</t>
  </si>
  <si>
    <t>Investissements projet COPERMO (en €)</t>
  </si>
  <si>
    <t>FRNG (en €)</t>
  </si>
  <si>
    <t>3. Plan Pluriannuel d'Investissement PRE</t>
  </si>
  <si>
    <t>Compte 731181</t>
  </si>
  <si>
    <t>Compte 731182</t>
  </si>
  <si>
    <t>Compte 73117</t>
  </si>
  <si>
    <t>Compte 73114</t>
  </si>
  <si>
    <t>Compte 7471</t>
  </si>
  <si>
    <t>Produits du titre 2 compte principal</t>
  </si>
  <si>
    <t>Comptes 70 à 75
du titre 3 du compte principal hors FIR</t>
  </si>
  <si>
    <t>MIG</t>
  </si>
  <si>
    <t>Forfaits annuels</t>
  </si>
  <si>
    <t>Autres produits de l'activité</t>
  </si>
  <si>
    <t>Autres produits d'exploitation</t>
  </si>
  <si>
    <t>AC (hors aides budgétaires ponctuelles, hors soutien à l'investissement)</t>
  </si>
  <si>
    <t>DAF  (hors aides budgétaires ponctuelles, hors soutien à l'investissement)</t>
  </si>
  <si>
    <t>FIR  (hors aides budgétaires ponctuelles, hors soutien à l'investissement)</t>
  </si>
  <si>
    <t>Dont aides budgétaires ponctuelles (AC, DAF ou FIR)</t>
  </si>
  <si>
    <t>Dont aides à l’investissement versées en compte de résultat (AC, DAF ou FIR)</t>
  </si>
  <si>
    <t>Dont aides nationales à l’investissement – projets anciens H2007/H2012 (AC ou DAF)</t>
  </si>
  <si>
    <t>Marge brute d’exploitation entité juridique hors aides financières</t>
  </si>
  <si>
    <t>Taux de marge brute d’exploitation entité juridique hors aides financières</t>
  </si>
  <si>
    <t>3°) évolution des résultats compte principal et compte consolidé</t>
  </si>
  <si>
    <t>Compte 76</t>
  </si>
  <si>
    <t>Produits financiers</t>
  </si>
  <si>
    <t>Compte 78</t>
  </si>
  <si>
    <t>Compte 79</t>
  </si>
  <si>
    <t>Reprises sur amortissements, dépréciations et provisions</t>
  </si>
  <si>
    <t>Compte 67</t>
  </si>
  <si>
    <t>Compte 68</t>
  </si>
  <si>
    <t>Charges financières</t>
  </si>
  <si>
    <t>Charges exceptionnelles</t>
  </si>
  <si>
    <t>Dotations aux amortissements</t>
  </si>
  <si>
    <t>Dotations aux provisions</t>
  </si>
  <si>
    <t>Total charge annuelle de la dette en % des produits d’exploitation</t>
  </si>
  <si>
    <t>Opérations courantes en % des produits d’exploitation</t>
  </si>
  <si>
    <t>FRNG en jours</t>
  </si>
  <si>
    <t>BFR en jours</t>
  </si>
  <si>
    <t>Trésorerie en jours</t>
  </si>
  <si>
    <t>Résultat compte principal, hors aides, neutralisation op. exceptionnelles (€)</t>
  </si>
  <si>
    <t>Transferts de charges</t>
  </si>
  <si>
    <t>Compte 66</t>
  </si>
  <si>
    <t>Comptes 60 à 65</t>
  </si>
  <si>
    <t>Résultat hors aides, neutralisation op. excep. (en % des produits)</t>
  </si>
  <si>
    <t>3. PPI du projet</t>
  </si>
  <si>
    <t>Comptes 70 à 75</t>
  </si>
  <si>
    <t>Comptes 6319, 6339, 6419, 6429, 64519, 64529, 64719, 64729 et 6489</t>
  </si>
  <si>
    <r>
      <t xml:space="preserve">Charges du titre 2 compte principal 
</t>
    </r>
    <r>
      <rPr>
        <b/>
        <sz val="11"/>
        <color indexed="8"/>
        <rFont val="Calibri"/>
        <family val="2"/>
      </rPr>
      <t>moins</t>
    </r>
    <r>
      <rPr>
        <sz val="11"/>
        <color theme="1"/>
        <rFont val="Calibri"/>
        <family val="2"/>
        <scheme val="minor"/>
      </rPr>
      <t xml:space="preserve"> le crédit "variation de stock à caractère médical"</t>
    </r>
  </si>
  <si>
    <t>Variation des stocks à caractère médical (produits du titre 3)</t>
  </si>
  <si>
    <t>Comptes 60311, 60321, 60322, 60371  (produits du titre 3)</t>
  </si>
  <si>
    <t>Autres variations de stocks (sauf 60311, 60321, 60322, 60371) (crédits) + rabais, remises, ristournes (609,619,629) (produits du titre 3)</t>
  </si>
  <si>
    <t>Comptes 60323, 609, 619, 629 sauf 60311, 60321, 60322, 60371  (Produits titre 3)</t>
  </si>
  <si>
    <t>Produits exceptionnels hors 7722</t>
  </si>
  <si>
    <t>Compte 77 hors 7722</t>
  </si>
  <si>
    <t>Titre 1 emplois tableau de financement (hors 16449)</t>
  </si>
  <si>
    <t>Titre 1 ressources tableau de financement (hors 16449)</t>
  </si>
  <si>
    <t>Taux d'actualisation annuelle</t>
  </si>
  <si>
    <t>Impact financier pluriannuel (€)  : impacts non cummulés</t>
  </si>
  <si>
    <t>Comptes 73111,7312 et 7722</t>
  </si>
  <si>
    <t>Produits de la tarification des séjours et des prestations faisant l'objet d'une tarification spécifique</t>
  </si>
  <si>
    <t xml:space="preserve">Comptes 73112 et 73113 </t>
  </si>
  <si>
    <t>Produits des molécules onéreuses et des dispositifs médicaux implantables</t>
  </si>
  <si>
    <t>Charges nettes de titre 1 – remboursements sur rémunérations</t>
  </si>
  <si>
    <t>Charges nettes de titre 1</t>
  </si>
  <si>
    <t>Charges nettes de titre 2 moins les produits titre 3 variation de stock à caractère médical</t>
  </si>
  <si>
    <t>Charges nettes de titre 3 – variation de stocks et rabais/ristournes (Produits titre 3)</t>
  </si>
  <si>
    <t>Dont aides nationales investissement AC/DAF sollicitées pour le projet d’investissement COPERMO</t>
  </si>
  <si>
    <t>dont aides régionales à l’investissement – projets anciens H2007-H2012 (FIR)</t>
  </si>
  <si>
    <t>Dont aides régionales FIR sollicitées pour le projet et versées en compte de résultat</t>
  </si>
  <si>
    <t>Produits courants de fonctionnement, aides incluses</t>
  </si>
  <si>
    <t>Comptes 70 à 75 +7722, hors 7087</t>
  </si>
  <si>
    <t xml:space="preserve">Charges nettes courantes de fonctionnement </t>
  </si>
  <si>
    <t>Débits nets des crédits des comptes 60 à 65</t>
  </si>
  <si>
    <t xml:space="preserve">Marge brute d'exploitation entité juridique aides incluses </t>
  </si>
  <si>
    <t xml:space="preserve">Taux de marge brute entité juridique aides incluses </t>
  </si>
  <si>
    <t>1°) Ressources hors emprunts</t>
  </si>
  <si>
    <t>2°) Emprunts</t>
  </si>
  <si>
    <t>Total gain net des plans d'action (€)</t>
  </si>
  <si>
    <t>Autre impact (€)</t>
  </si>
  <si>
    <t>A calculer</t>
  </si>
  <si>
    <t>2. Fiche action N° 2: préciser le type d'action que vous souhaitez décrire    =========================&gt;</t>
  </si>
  <si>
    <t>Description des impacts d'exploitation sous-tendant le projet d'investissement - Action 2</t>
  </si>
  <si>
    <t>Description des actions sous-tendant le PRE - Action 2</t>
  </si>
  <si>
    <t>Description des actions sous-tendant le PRE - Action 3</t>
  </si>
  <si>
    <t>Description des impacts d'exploitation sous-tendant le projet d'investissement - Action 3</t>
  </si>
  <si>
    <t>2. Fiche action N° 3: préciser le type d'action que vous souhaitez décrire    =========================&gt;</t>
  </si>
  <si>
    <t>2. Fiche action N° 4: préciser le type d'action que vous souhaitez décrire    =========================&gt;</t>
  </si>
  <si>
    <t>Description des impacts d'exploitation sous-tendant le projet d'investissement - Action 4</t>
  </si>
  <si>
    <t>Description des actions sous-tendant le PRE - Action 4</t>
  </si>
  <si>
    <t>2. Fiche action N°5: préciser le type d'action que vous souhaitez décrire    =========================&gt;</t>
  </si>
  <si>
    <t>Description des impacts d'exploitation sous-tendant le projet d'investissement - Action 5</t>
  </si>
  <si>
    <t>Description des actions sous-tendant le PRE - Action 5</t>
  </si>
  <si>
    <t>2. Fiche action N° 6: préciser le type d'action que vous souhaitez décrire    =========================&gt;</t>
  </si>
  <si>
    <t>Description des impacts d'exploitation sous-tendant le projet d'investissement - Action 6</t>
  </si>
  <si>
    <t>Description des actions sous-tendant le PRE - Action 6</t>
  </si>
  <si>
    <t>2. Fiche action N° 7: préciser le type d'action que vous souhaitez décrire    =========================&gt;</t>
  </si>
  <si>
    <t>Description des impacts d'exploitation sous-tendant le projet d'investissement - Action 7</t>
  </si>
  <si>
    <t>Description des actions sous-tendant le PRE - Action 7</t>
  </si>
  <si>
    <t>2. Fiche action N° 8: préciser le type d'action que vous souhaitez décrire    =========================&gt;</t>
  </si>
  <si>
    <t>Description des impacts d'exploitation sous-tendant le projet d'investissement - Action 8</t>
  </si>
  <si>
    <t>Description des actions sous-tendant le PRE - Action 8</t>
  </si>
  <si>
    <t>2. Fiche action N° 9: préciser le type d'action que vous souhaitez décrire    =========================&gt;</t>
  </si>
  <si>
    <t>Description des impacts d'exploitation sous-tendant le projet d'investissement - Action 9</t>
  </si>
  <si>
    <t>Description des actions sous-tendant le PRE - Action 9</t>
  </si>
  <si>
    <t>2. Fiche action N° 10: préciser le type d'action que vous souhaitez décrire    =========================&gt;</t>
  </si>
  <si>
    <t>Description des impacts d'exploitation sous-tendant le projet d'investissement - Action 10</t>
  </si>
  <si>
    <t>Description des actions sous-tendant le PRE - Action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</si>
</sst>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.0"/>
    <numFmt numFmtId="165" formatCode="_-* #,##0.00\ [$€-1]_-;\-* #,##0.00\ [$€-1]_-;_-* &quot;-&quot;??\ [$€-1]_-"/>
    <numFmt numFmtId="166" formatCode="0.0%"/>
    <numFmt numFmtId="167" formatCode="#,##0.00&quot; k€&quot;"/>
    <numFmt numFmtId="168" formatCode="#,##0.0&quot; an(s)&quot;"/>
    <numFmt numFmtId="169" formatCode="#,##0&quot; an(s)&quot;"/>
    <numFmt numFmtId="170" formatCode="_-* #,##0\ _€_-;\-* #,##0\ _€_-;_-* &quot;-&quot;??\ _€_-;_-@_-"/>
    <numFmt numFmtId="171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3300"/>
      <name val="Verdana"/>
      <family val="2"/>
    </font>
    <font>
      <sz val="9"/>
      <color rgb="FF003300"/>
      <name val="Verdana"/>
      <family val="2"/>
    </font>
    <font>
      <sz val="11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31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4" tint="0.59999389629810485"/>
      </left>
      <right/>
      <top style="thin">
        <color theme="0" tint="-0.34998626667073579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4" tint="0.3999755851924192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3" tint="0.59999389629810485"/>
      </top>
      <bottom/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0" tint="-0.34998626667073579"/>
      </left>
      <right style="medium">
        <color theme="3" tint="0.59999389629810485"/>
      </right>
      <top style="medium">
        <color theme="3" tint="0.59999389629810485"/>
      </top>
      <bottom style="thin">
        <color theme="0" tint="-0.34998626667073579"/>
      </bottom>
      <diagonal/>
    </border>
    <border>
      <left style="medium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/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4" tint="0.39994506668294322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4" tint="0.39994506668294322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theme="4" tint="0.39991454817346722"/>
      </left>
      <right style="thin">
        <color theme="3" tint="0.59999389629810485"/>
      </right>
      <top style="medium">
        <color theme="4" tint="0.39991454817346722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medium">
        <color theme="4" tint="0.39991454817346722"/>
      </top>
      <bottom style="thin">
        <color theme="3" tint="0.59999389629810485"/>
      </bottom>
      <diagonal/>
    </border>
    <border>
      <left style="medium">
        <color theme="4" tint="0.39991454817346722"/>
      </left>
      <right style="thin">
        <color theme="4" tint="0.39997558519241921"/>
      </right>
      <top style="medium">
        <color theme="4" tint="0.39991454817346722"/>
      </top>
      <bottom style="thin">
        <color theme="4" tint="0.39997558519241921"/>
      </bottom>
      <diagonal/>
    </border>
    <border>
      <left style="medium">
        <color theme="4" tint="0.39991454817346722"/>
      </left>
      <right style="thin">
        <color theme="4" tint="0.39997558519241921"/>
      </right>
      <top style="thin">
        <color theme="4" tint="0.39997558519241921"/>
      </top>
      <bottom style="medium">
        <color theme="4" tint="0.39991454817346722"/>
      </bottom>
      <diagonal/>
    </border>
    <border>
      <left style="thin">
        <color theme="4" tint="0.39997558519241921"/>
      </left>
      <right style="medium">
        <color theme="4" tint="0.39991454817346722"/>
      </right>
      <top style="medium">
        <color theme="4" tint="0.39991454817346722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1454817346722"/>
      </right>
      <top style="thin">
        <color theme="4" tint="0.39997558519241921"/>
      </top>
      <bottom style="medium">
        <color theme="4" tint="0.39991454817346722"/>
      </bottom>
      <diagonal/>
    </border>
    <border>
      <left style="medium">
        <color theme="4" tint="0.39991454817346722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medium">
        <color theme="4" tint="0.39988402966399123"/>
      </left>
      <right style="thin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/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medium">
        <color theme="4" tint="0.39991454817346722"/>
      </left>
      <right style="thin">
        <color theme="4" tint="0.39997558519241921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theme="4" tint="0.39997558519241921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theme="4" tint="0.39997558519241921"/>
      </left>
      <right/>
      <top style="medium">
        <color theme="4" tint="0.39991454817346722"/>
      </top>
      <bottom style="thin">
        <color theme="4" tint="0.39997558519241921"/>
      </bottom>
      <diagonal/>
    </border>
    <border>
      <left style="medium">
        <color theme="4" tint="0.3999145481734672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85351115451523"/>
      </left>
      <right/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0.39991454817346722"/>
      </bottom>
      <diagonal/>
    </border>
    <border>
      <left style="medium">
        <color theme="3" tint="0.59999389629810485"/>
      </left>
      <right style="thin">
        <color theme="4" tint="0.39997558519241921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4" tint="0.39997558519241921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4" tint="0.39982299264503923"/>
      </left>
      <right style="thin">
        <color theme="3" tint="0.59999389629810485"/>
      </right>
      <top style="medium">
        <color theme="4" tint="0.39982299264503923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medium">
        <color theme="4" tint="0.39982299264503923"/>
      </top>
      <bottom style="thin">
        <color theme="3" tint="0.59999389629810485"/>
      </bottom>
      <diagonal/>
    </border>
    <border>
      <left style="medium">
        <color theme="4" tint="0.39982299264503923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4" tint="0.399822992645039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4" tint="0.39982299264503923"/>
      </left>
      <right style="thin">
        <color theme="4" tint="0.39985351115451523"/>
      </right>
      <top style="thin">
        <color theme="4" tint="0.39985351115451523"/>
      </top>
      <bottom style="medium">
        <color theme="4" tint="0.39982299264503923"/>
      </bottom>
      <diagonal/>
    </border>
    <border>
      <left style="thin">
        <color theme="4" tint="0.39985351115451523"/>
      </left>
      <right/>
      <top style="thin">
        <color theme="4" tint="0.39985351115451523"/>
      </top>
      <bottom style="medium">
        <color theme="4" tint="0.39982299264503923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0" tint="-0.34998626667073579"/>
      </top>
      <bottom style="thin">
        <color theme="3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0" tint="-0.34998626667073579"/>
      </top>
      <bottom style="thin">
        <color theme="4" tint="0.39997558519241921"/>
      </bottom>
      <diagonal/>
    </border>
    <border>
      <left/>
      <right style="medium">
        <color theme="3" tint="0.59996337778862885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3" tint="0.59996337778862885"/>
      </left>
      <right style="medium">
        <color theme="3" tint="0.59996337778862885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5351115451523"/>
      </left>
      <right style="medium">
        <color theme="3" tint="0.59996337778862885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3" tint="0.59996337778862885"/>
      </left>
      <right style="medium">
        <color theme="3" tint="0.59996337778862885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7558519241921"/>
      </right>
      <top style="medium">
        <color theme="4" tint="0.39994506668294322"/>
      </top>
      <bottom style="thin">
        <color theme="4" tint="0.39997558519241921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thin">
        <color theme="3" tint="0.59999389629810485"/>
      </bottom>
      <diagonal/>
    </border>
    <border>
      <left style="medium">
        <color theme="4" tint="0.39994506668294322"/>
      </left>
      <right style="thin">
        <color theme="4" tint="0.39997558519241921"/>
      </right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thin">
        <color theme="3" tint="0.59999389629810485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thin">
        <color theme="3" tint="0.59999389629810485"/>
      </bottom>
      <diagonal/>
    </border>
    <border>
      <left style="medium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thin">
        <color theme="3" tint="0.59999389629810485"/>
      </top>
      <bottom style="medium">
        <color theme="4" tint="0.3999145481734672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3" tint="0.59999389629810485"/>
      </top>
      <bottom style="thin">
        <color theme="0" tint="-0.34998626667073579"/>
      </bottom>
      <diagonal/>
    </border>
    <border>
      <left/>
      <right/>
      <top style="medium">
        <color theme="3" tint="0.59999389629810485"/>
      </top>
      <bottom style="thin">
        <color theme="0" tint="-0.34998626667073579"/>
      </bottom>
      <diagonal/>
    </border>
    <border>
      <left style="medium">
        <color theme="3" tint="0.59999389629810485"/>
      </left>
      <right style="thin">
        <color theme="0" tint="-0.34998626667073579"/>
      </right>
      <top style="medium">
        <color theme="3" tint="0.59999389629810485"/>
      </top>
      <bottom style="thin">
        <color theme="0" tint="-0.34998626667073579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/>
      <right/>
      <top style="thin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medium">
        <color theme="4" tint="0.39994506668294322"/>
      </top>
      <bottom style="thin">
        <color theme="4" tint="0.39997558519241921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thin">
        <color theme="4" tint="0.39997558519241921"/>
      </bottom>
      <diagonal/>
    </border>
    <border>
      <left style="medium">
        <color theme="4" tint="0.39988402966399123"/>
      </left>
      <right style="thin">
        <color theme="4" tint="0.39997558519241921"/>
      </right>
      <top style="medium">
        <color theme="4" tint="0.39988402966399123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88402966399123"/>
      </top>
      <bottom style="thin">
        <color theme="4" tint="0.39997558519241921"/>
      </bottom>
      <diagonal/>
    </border>
    <border>
      <left style="medium">
        <color theme="4" tint="0.399914548173467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88402966399123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thin">
        <color theme="3" tint="0.59999389629810485"/>
      </right>
      <top/>
      <bottom/>
      <diagonal/>
    </border>
    <border>
      <left style="medium">
        <color theme="4" tint="0.39988402966399123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4" tint="0.39985351115451523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4" tint="0.39991454817346722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medium">
        <color theme="4" tint="0.39991454817346722"/>
      </bottom>
      <diagonal/>
    </border>
    <border>
      <left style="medium">
        <color theme="4" tint="0.39988402966399123"/>
      </left>
      <right/>
      <top style="thin">
        <color theme="3" tint="0.59999389629810485"/>
      </top>
      <bottom style="medium">
        <color theme="4" tint="0.39988402966399123"/>
      </bottom>
      <diagonal/>
    </border>
    <border>
      <left style="medium">
        <color theme="4" tint="0.39985351115451523"/>
      </left>
      <right style="thin">
        <color theme="3" tint="0.59999389629810485"/>
      </right>
      <top style="thin">
        <color theme="3" tint="0.59999389629810485"/>
      </top>
      <bottom style="medium">
        <color theme="4" tint="0.3998535111545152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4" tint="0.39985351115451523"/>
      </bottom>
      <diagonal/>
    </border>
    <border>
      <left/>
      <right style="thin">
        <color theme="4" tint="0.39997558519241921"/>
      </right>
      <top style="medium">
        <color theme="4" tint="0.39994506668294322"/>
      </top>
      <bottom style="thin">
        <color theme="4" tint="0.39997558519241921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medium">
        <color theme="4" tint="0.39994506668294322"/>
      </bottom>
      <diagonal/>
    </border>
    <border>
      <left style="medium">
        <color theme="4" tint="0.39988402966399123"/>
      </left>
      <right style="thin">
        <color theme="4" tint="0.39985351115451523"/>
      </right>
      <top style="medium">
        <color theme="4" tint="0.39988402966399123"/>
      </top>
      <bottom style="thin">
        <color theme="3" tint="0.59999389629810485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/>
      <right style="thin">
        <color theme="3" tint="0.59999389629810485"/>
      </right>
      <top/>
      <bottom style="medium">
        <color theme="3" tint="0.59999389629810485"/>
      </bottom>
      <diagonal/>
    </border>
    <border>
      <left/>
      <right style="thin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88402966399123"/>
      </top>
      <bottom style="medium">
        <color theme="4" tint="0.39988402966399123"/>
      </bottom>
      <diagonal/>
    </border>
    <border>
      <left style="thin">
        <color theme="4" tint="0.39997558519241921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85351115451523"/>
      </left>
      <right style="medium">
        <color theme="4" tint="0.39985351115451523"/>
      </right>
      <top style="medium">
        <color theme="4" tint="0.39985351115451523"/>
      </top>
      <bottom style="medium">
        <color theme="4" tint="0.39985351115451523"/>
      </bottom>
      <diagonal/>
    </border>
    <border>
      <left/>
      <right style="thin">
        <color theme="4" tint="0.39997558519241921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7558519241921"/>
      </left>
      <right/>
      <top style="medium">
        <color theme="4" tint="0.39988402966399123"/>
      </top>
      <bottom style="thin">
        <color theme="4" tint="0.39997558519241921"/>
      </bottom>
      <diagonal/>
    </border>
    <border>
      <left style="medium">
        <color theme="4" tint="0.39985351115451523"/>
      </left>
      <right style="medium">
        <color theme="4" tint="0.39985351115451523"/>
      </right>
      <top style="medium">
        <color theme="4" tint="0.39985351115451523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theme="4" tint="0.39985351115451523"/>
      </left>
      <right style="medium">
        <color theme="4" tint="0.39985351115451523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theme="4" tint="0.39985351115451523"/>
      </left>
      <right style="medium">
        <color theme="4" tint="0.39985351115451523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 tint="0.39985351115451523"/>
      </left>
      <right style="medium">
        <color theme="4" tint="0.39985351115451523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8840296639912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0.39988402966399123"/>
      </bottom>
      <diagonal/>
    </border>
    <border>
      <left style="medium">
        <color theme="4" tint="0.39985351115451523"/>
      </left>
      <right style="medium">
        <color theme="4" tint="0.39985351115451523"/>
      </right>
      <top style="thin">
        <color theme="4" tint="0.39997558519241921"/>
      </top>
      <bottom style="medium">
        <color theme="4" tint="0.39985351115451523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0.39979247413556324"/>
      </top>
      <bottom style="thin">
        <color theme="3" tint="0.59999389629810485"/>
      </bottom>
      <diagonal/>
    </border>
    <border>
      <left style="thin">
        <color theme="4" tint="0.39985351115451523"/>
      </left>
      <right/>
      <top style="medium">
        <color theme="4" tint="0.39979247413556324"/>
      </top>
      <bottom style="thin">
        <color theme="3" tint="0.59999389629810485"/>
      </bottom>
      <diagonal/>
    </border>
    <border>
      <left style="medium">
        <color theme="4" tint="0.39976195562608724"/>
      </left>
      <right style="medium">
        <color theme="4" tint="0.39976195562608724"/>
      </right>
      <top style="medium">
        <color theme="4" tint="0.39976195562608724"/>
      </top>
      <bottom style="thin">
        <color theme="3" tint="0.59999389629810485"/>
      </bottom>
      <diagonal/>
    </border>
    <border>
      <left/>
      <right style="thin">
        <color theme="4" tint="0.39982299264503923"/>
      </right>
      <top style="medium">
        <color theme="4" tint="0.39985351115451523"/>
      </top>
      <bottom style="thin">
        <color theme="3" tint="0.59999389629810485"/>
      </bottom>
      <diagonal/>
    </border>
    <border>
      <left style="thin">
        <color theme="4" tint="0.39982299264503923"/>
      </left>
      <right style="thin">
        <color theme="4" tint="0.39982299264503923"/>
      </right>
      <top style="medium">
        <color theme="4" tint="0.39985351115451523"/>
      </top>
      <bottom style="thin">
        <color theme="3" tint="0.59999389629810485"/>
      </bottom>
      <diagonal/>
    </border>
    <border>
      <left style="medium">
        <color theme="4" tint="0.39976195562608724"/>
      </left>
      <right style="medium">
        <color theme="4" tint="0.39976195562608724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4" tint="0.39976195562608724"/>
      </left>
      <right style="medium">
        <color theme="4" tint="0.3997619556260872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medium">
        <color theme="4" tint="0.39979247413556324"/>
      </bottom>
      <diagonal/>
    </border>
    <border>
      <left/>
      <right style="thin">
        <color theme="0" tint="-0.34998626667073579"/>
      </right>
      <top style="medium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4659260841701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4" tint="0.39988402966399123"/>
      </right>
      <top style="medium">
        <color theme="4" tint="0.39988402966399123"/>
      </top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4" tint="0.39988402966399123"/>
      </bottom>
      <diagonal/>
    </border>
    <border>
      <left style="thin">
        <color theme="3" tint="0.59999389629810485"/>
      </left>
      <right style="medium">
        <color theme="4" tint="0.39988402966399123"/>
      </right>
      <top style="thin">
        <color theme="3" tint="0.59999389629810485"/>
      </top>
      <bottom style="medium">
        <color theme="4" tint="0.39988402966399123"/>
      </bottom>
      <diagonal/>
    </border>
    <border>
      <left style="medium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4659260841701"/>
      </right>
      <top style="medium">
        <color theme="0" tint="-0.24994659260841701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4659260841701"/>
      </bottom>
      <diagonal/>
    </border>
    <border>
      <left style="thin">
        <color theme="0" tint="-0.34998626667073579"/>
      </left>
      <right style="medium">
        <color theme="0" tint="-0.24994659260841701"/>
      </right>
      <top style="thin">
        <color theme="0" tint="-0.34998626667073579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4" tint="0.39991454817346722"/>
      </left>
      <right style="thin">
        <color theme="3" tint="0.59999389629810485"/>
      </right>
      <top style="thin">
        <color theme="3" tint="0.59999389629810485"/>
      </top>
      <bottom style="medium">
        <color theme="4" tint="0.39991454817346722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4" tint="0.39988402966399123"/>
      </bottom>
      <diagonal/>
    </border>
    <border>
      <left style="thin">
        <color theme="3" tint="0.59999389629810485"/>
      </left>
      <right/>
      <top/>
      <bottom style="medium">
        <color theme="4" tint="0.39988402966399123"/>
      </bottom>
      <diagonal/>
    </border>
    <border>
      <left style="medium">
        <color theme="4" tint="0.39985351115451523"/>
      </left>
      <right/>
      <top/>
      <bottom style="medium">
        <color theme="4" tint="0.39985351115451523"/>
      </bottom>
      <diagonal/>
    </border>
    <border>
      <left style="medium">
        <color theme="4" tint="0.39982299264503923"/>
      </left>
      <right style="thin">
        <color theme="4" tint="0.39982299264503923"/>
      </right>
      <top/>
      <bottom style="medium">
        <color theme="4" tint="0.39982299264503923"/>
      </bottom>
      <diagonal/>
    </border>
    <border>
      <left style="thin">
        <color theme="4" tint="0.39982299264503923"/>
      </left>
      <right style="thin">
        <color theme="4" tint="0.39982299264503923"/>
      </right>
      <top/>
      <bottom style="medium">
        <color theme="4" tint="0.39982299264503923"/>
      </bottom>
      <diagonal/>
    </border>
    <border>
      <left style="medium">
        <color theme="4" tint="0.39988402966399123"/>
      </left>
      <right style="thin">
        <color theme="3" tint="0.59999389629810485"/>
      </right>
      <top style="thin">
        <color theme="3" tint="0.59999389629810485"/>
      </top>
      <bottom style="medium">
        <color theme="4" tint="0.39988402966399123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medium">
        <color theme="4" tint="0.39988402966399123"/>
      </bottom>
      <diagonal/>
    </border>
    <border>
      <left style="medium">
        <color theme="4" tint="0.39985351115451523"/>
      </left>
      <right/>
      <top/>
      <bottom style="medium">
        <color theme="4" tint="0.39988402966399123"/>
      </bottom>
      <diagonal/>
    </border>
    <border>
      <left style="medium">
        <color theme="4" tint="0.39982299264503923"/>
      </left>
      <right style="thin">
        <color theme="4" tint="0.39982299264503923"/>
      </right>
      <top/>
      <bottom style="medium">
        <color theme="4" tint="0.39988402966399123"/>
      </bottom>
      <diagonal/>
    </border>
    <border>
      <left style="thin">
        <color theme="4" tint="0.39982299264503923"/>
      </left>
      <right style="thin">
        <color theme="4" tint="0.39982299264503923"/>
      </right>
      <top/>
      <bottom style="medium">
        <color theme="4" tint="0.39988402966399123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4" tint="0.39991454817346722"/>
      </top>
      <bottom style="thin">
        <color theme="3" tint="0.59999389629810485"/>
      </bottom>
      <diagonal/>
    </border>
    <border>
      <left style="medium">
        <color theme="4" tint="0.39988402966399123"/>
      </left>
      <right/>
      <top style="medium">
        <color theme="4" tint="0.39988402966399123"/>
      </top>
      <bottom style="thin">
        <color theme="3" tint="0.59999389629810485"/>
      </bottom>
      <diagonal/>
    </border>
    <border>
      <left style="medium">
        <color theme="4" tint="0.39985351115451523"/>
      </left>
      <right style="thin">
        <color theme="3" tint="0.59999389629810485"/>
      </right>
      <top style="medium">
        <color theme="4" tint="0.39985351115451523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4" tint="0.39985351115451523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4" tint="0.39985351115451523"/>
      </right>
      <top style="medium">
        <color theme="4" tint="0.39985351115451523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4" tint="0.39985351115451523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4" tint="0.39985351115451523"/>
      </right>
      <top style="thin">
        <color theme="3" tint="0.59999389629810485"/>
      </top>
      <bottom style="medium">
        <color theme="4" tint="0.39985351115451523"/>
      </bottom>
      <diagonal/>
    </border>
    <border>
      <left style="medium">
        <color theme="4" tint="0.39994506668294322"/>
      </left>
      <right style="thin">
        <color theme="4" tint="0.39997558519241921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7558519241921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theme="4" tint="0.39994506668294322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thin">
        <color theme="3" tint="0.59999389629810485"/>
      </top>
      <bottom style="medium">
        <color theme="4" tint="0.39991454817346722"/>
      </bottom>
      <diagonal/>
    </border>
    <border>
      <left style="thin">
        <color theme="3" tint="0.59999389629810485"/>
      </left>
      <right style="medium">
        <color theme="4" tint="0.39994506668294322"/>
      </right>
      <top style="thin">
        <color theme="3" tint="0.59999389629810485"/>
      </top>
      <bottom style="medium">
        <color theme="4" tint="0.39994506668294322"/>
      </bottom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0.39988402966399123"/>
      </top>
      <bottom style="thin">
        <color theme="3" tint="0.59999389629810485"/>
      </bottom>
      <diagonal/>
    </border>
    <border>
      <left style="thin">
        <color theme="4" tint="0.39985351115451523"/>
      </left>
      <right style="medium">
        <color theme="4" tint="0.39985351115451523"/>
      </right>
      <top style="medium">
        <color theme="4" tint="0.39988402966399123"/>
      </top>
      <bottom style="thin">
        <color theme="3" tint="0.59999389629810485"/>
      </bottom>
      <diagonal/>
    </border>
    <border>
      <left style="medium">
        <color theme="4" tint="0.39985351115451523"/>
      </left>
      <right/>
      <top style="medium">
        <color theme="4" tint="0.39985351115451523"/>
      </top>
      <bottom style="thin">
        <color theme="3" tint="0.59999389629810485"/>
      </bottom>
      <diagonal/>
    </border>
    <border>
      <left style="medium">
        <color theme="4" tint="0.39982299264503923"/>
      </left>
      <right style="thin">
        <color theme="4" tint="0.39982299264503923"/>
      </right>
      <top style="medium">
        <color theme="4" tint="0.39982299264503923"/>
      </top>
      <bottom style="thin">
        <color theme="3" tint="0.59999389629810485"/>
      </bottom>
      <diagonal/>
    </border>
    <border>
      <left style="thin">
        <color theme="4" tint="0.39982299264503923"/>
      </left>
      <right style="thin">
        <color theme="4" tint="0.39982299264503923"/>
      </right>
      <top style="medium">
        <color theme="4" tint="0.39982299264503923"/>
      </top>
      <bottom style="thin">
        <color theme="3" tint="0.59999389629810485"/>
      </bottom>
      <diagonal/>
    </border>
    <border>
      <left style="thin">
        <color theme="4" tint="0.39982299264503923"/>
      </left>
      <right style="medium">
        <color theme="4" tint="0.39982299264503923"/>
      </right>
      <top style="medium">
        <color theme="4" tint="0.39982299264503923"/>
      </top>
      <bottom style="thin">
        <color theme="3" tint="0.59999389629810485"/>
      </bottom>
      <diagonal/>
    </border>
    <border>
      <left style="thin">
        <color theme="4" tint="0.39997558519241921"/>
      </left>
      <right style="medium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82299264503923"/>
      </left>
      <right style="medium">
        <color theme="4" tint="0.39985351115451523"/>
      </right>
      <top style="medium">
        <color theme="4" tint="0.39985351115451523"/>
      </top>
      <bottom style="thin">
        <color theme="3" tint="0.59999389629810485"/>
      </bottom>
      <diagonal/>
    </border>
    <border>
      <left style="thin">
        <color theme="4" tint="0.39985351115451523"/>
      </left>
      <right style="medium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5351115451523"/>
      </left>
      <right/>
      <top style="thin">
        <color theme="4" tint="0.39985351115451523"/>
      </top>
      <bottom style="medium">
        <color theme="4" tint="0.39979247413556324"/>
      </bottom>
      <diagonal/>
    </border>
    <border>
      <left style="medium">
        <color theme="4" tint="0.39976195562608724"/>
      </left>
      <right style="medium">
        <color theme="4" tint="0.39976195562608724"/>
      </right>
      <top style="thin">
        <color theme="4" tint="0.39985351115451523"/>
      </top>
      <bottom style="medium">
        <color theme="4" tint="0.39976195562608724"/>
      </bottom>
      <diagonal/>
    </border>
    <border>
      <left/>
      <right style="thin">
        <color theme="4" tint="0.39985351115451523"/>
      </right>
      <top style="thin">
        <color theme="4" tint="0.39985351115451523"/>
      </top>
      <bottom style="medium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medium">
        <color theme="4" tint="0.39985351115451523"/>
      </bottom>
      <diagonal/>
    </border>
    <border>
      <left style="thin">
        <color theme="4" tint="0.39985351115451523"/>
      </left>
      <right style="medium">
        <color theme="4" tint="0.39985351115451523"/>
      </right>
      <top style="thin">
        <color theme="4" tint="0.39985351115451523"/>
      </top>
      <bottom style="medium">
        <color theme="4" tint="0.39985351115451523"/>
      </bottom>
      <diagonal/>
    </border>
    <border>
      <left style="medium">
        <color theme="3" tint="0.59996337778862885"/>
      </left>
      <right/>
      <top style="medium">
        <color theme="0" tint="-0.34998626667073579"/>
      </top>
      <bottom style="thin">
        <color theme="3" tint="0.59996337778862885"/>
      </bottom>
      <diagonal/>
    </border>
    <border>
      <left/>
      <right style="medium">
        <color theme="3" tint="0.59996337778862885"/>
      </right>
      <top style="medium">
        <color theme="0" tint="-0.34998626667073579"/>
      </top>
      <bottom style="thin">
        <color theme="3" tint="0.59996337778862885"/>
      </bottom>
      <diagonal/>
    </border>
    <border>
      <left style="medium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0.39982299264503923"/>
      </left>
      <right style="medium">
        <color theme="4" tint="0.39982299264503923"/>
      </right>
      <top/>
      <bottom style="medium">
        <color theme="4" tint="0.39982299264503923"/>
      </bottom>
      <diagonal/>
    </border>
    <border>
      <left style="thin">
        <color theme="4" tint="0.39982299264503923"/>
      </left>
      <right style="medium">
        <color theme="4" tint="0.39982299264503923"/>
      </right>
      <top/>
      <bottom style="medium">
        <color theme="4" tint="0.39988402966399123"/>
      </bottom>
      <diagonal/>
    </border>
    <border>
      <left style="thin">
        <color theme="4" tint="0.39982299264503923"/>
      </left>
      <right style="medium">
        <color theme="4" tint="0.39988402966399123"/>
      </right>
      <top/>
      <bottom style="medium">
        <color theme="4" tint="0.399884029663991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4" tint="0.39994506668294322"/>
      </left>
      <right style="thin">
        <color theme="3" tint="0.59999389629810485"/>
      </right>
      <top style="thin">
        <color theme="3" tint="0.59999389629810485"/>
      </top>
      <bottom style="medium">
        <color theme="4" tint="0.39994506668294322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4" tint="0.39994506668294322"/>
      </bottom>
      <diagonal/>
    </border>
    <border>
      <left style="thin">
        <color theme="3" tint="0.59999389629810485"/>
      </left>
      <right/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/>
      <bottom style="medium">
        <color theme="4" tint="0.39991454817346722"/>
      </bottom>
      <diagonal/>
    </border>
    <border>
      <left style="medium">
        <color theme="4" tint="0.39988402966399123"/>
      </left>
      <right style="thin">
        <color theme="3" tint="0.59999389629810485"/>
      </right>
      <top/>
      <bottom style="medium">
        <color theme="4" tint="0.39988402966399123"/>
      </bottom>
      <diagonal/>
    </border>
    <border>
      <left style="medium">
        <color theme="4" tint="0.39991454817346722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4" tint="0.39985351115451523"/>
      </left>
      <right style="medium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3" tint="0.59999389629810485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5351115451523"/>
      </left>
      <right style="medium">
        <color theme="3" tint="0.59999389629810485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theme="4" tint="0.39985351115451523"/>
      </top>
      <bottom style="thin">
        <color theme="4" tint="0.39985351115451523"/>
      </bottom>
      <diagonal/>
    </border>
    <border>
      <left style="medium">
        <color theme="0" tint="-0.24994659260841701"/>
      </left>
      <right/>
      <top style="thin">
        <color theme="0" tint="-0.34998626667073579"/>
      </top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24994659260841701"/>
      </bottom>
      <diagonal/>
    </border>
    <border>
      <left style="thin">
        <color theme="4" tint="0.39997558519241921"/>
      </left>
      <right style="medium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3499862666707357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34998626667073579"/>
      </bottom>
      <diagonal/>
    </border>
    <border>
      <left/>
      <right style="medium">
        <color theme="0" tint="-0.24994659260841701"/>
      </right>
      <top style="thin">
        <color theme="0" tint="-0.34998626667073579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15">
    <xf numFmtId="0" fontId="0" fillId="0" borderId="0"/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165" fontId="3" fillId="0" borderId="0"/>
    <xf numFmtId="0" fontId="3" fillId="0" borderId="0"/>
    <xf numFmtId="165" fontId="3" fillId="0" borderId="0"/>
    <xf numFmtId="165" fontId="8" fillId="0" borderId="0"/>
    <xf numFmtId="165" fontId="3" fillId="0" borderId="0"/>
    <xf numFmtId="165" fontId="8" fillId="0" borderId="0"/>
    <xf numFmtId="165" fontId="8" fillId="0" borderId="0"/>
    <xf numFmtId="171" fontId="3" fillId="0" borderId="0"/>
    <xf numFmtId="165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07">
    <xf numFmtId="0" fontId="0" fillId="0" borderId="0" xfId="0"/>
    <xf numFmtId="0" fontId="0" fillId="3" borderId="0" xfId="0" applyFill="1"/>
    <xf numFmtId="0" fontId="12" fillId="0" borderId="0" xfId="0" applyFont="1"/>
    <xf numFmtId="0" fontId="13" fillId="0" borderId="0" xfId="0" applyFont="1"/>
    <xf numFmtId="0" fontId="1" fillId="0" borderId="0" xfId="3" applyFont="1"/>
    <xf numFmtId="0" fontId="1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14" fillId="3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4" borderId="0" xfId="0" applyFont="1" applyFill="1" applyAlignment="1">
      <alignment horizontal="left" vertical="center" wrapText="1"/>
    </xf>
    <xf numFmtId="0" fontId="14" fillId="5" borderId="1" xfId="0" applyFont="1" applyFill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" fillId="6" borderId="0" xfId="3" applyFont="1" applyFill="1"/>
    <xf numFmtId="166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6" fillId="5" borderId="3" xfId="0" applyFont="1" applyFill="1" applyBorder="1" applyAlignment="1" applyProtection="1">
      <alignment vertical="center"/>
    </xf>
    <xf numFmtId="0" fontId="19" fillId="5" borderId="3" xfId="0" applyFont="1" applyFill="1" applyBorder="1" applyAlignment="1" applyProtection="1">
      <alignment vertical="center" wrapText="1"/>
    </xf>
    <xf numFmtId="0" fontId="19" fillId="5" borderId="4" xfId="0" applyFont="1" applyFill="1" applyBorder="1" applyAlignment="1" applyProtection="1">
      <alignment vertical="center" wrapText="1"/>
    </xf>
    <xf numFmtId="0" fontId="19" fillId="5" borderId="4" xfId="0" applyFont="1" applyFill="1" applyBorder="1" applyAlignment="1" applyProtection="1">
      <alignment vertical="center"/>
    </xf>
    <xf numFmtId="0" fontId="19" fillId="5" borderId="3" xfId="0" applyFont="1" applyFill="1" applyBorder="1" applyAlignment="1" applyProtection="1">
      <alignment vertical="center"/>
    </xf>
    <xf numFmtId="0" fontId="20" fillId="3" borderId="4" xfId="0" applyFont="1" applyFill="1" applyBorder="1" applyAlignment="1" applyProtection="1">
      <alignment horizontal="centerContinuous" vertical="center"/>
    </xf>
    <xf numFmtId="0" fontId="20" fillId="3" borderId="3" xfId="0" applyFont="1" applyFill="1" applyBorder="1" applyAlignment="1" applyProtection="1">
      <alignment horizontal="centerContinuous" vertical="center"/>
    </xf>
    <xf numFmtId="0" fontId="19" fillId="3" borderId="3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horizontal="centerContinuous" vertical="center"/>
    </xf>
    <xf numFmtId="0" fontId="21" fillId="5" borderId="1" xfId="0" applyFont="1" applyFill="1" applyBorder="1" applyAlignment="1" applyProtection="1">
      <alignment horizontal="centerContinuous" vertical="center" wrapText="1"/>
    </xf>
    <xf numFmtId="0" fontId="22" fillId="5" borderId="3" xfId="0" applyFont="1" applyFill="1" applyBorder="1" applyAlignment="1" applyProtection="1">
      <alignment vertical="center"/>
    </xf>
    <xf numFmtId="0" fontId="21" fillId="3" borderId="4" xfId="0" applyFont="1" applyFill="1" applyBorder="1" applyAlignment="1" applyProtection="1">
      <alignment vertical="center"/>
    </xf>
    <xf numFmtId="14" fontId="2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4" xfId="0" applyFont="1" applyFill="1" applyBorder="1" applyAlignment="1" applyProtection="1">
      <alignment horizontal="centerContinuous" vertical="center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4" fillId="3" borderId="0" xfId="0" applyFont="1" applyFill="1" applyAlignment="1"/>
    <xf numFmtId="0" fontId="25" fillId="3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 applyProtection="1">
      <alignment vertical="center"/>
    </xf>
    <xf numFmtId="0" fontId="0" fillId="7" borderId="0" xfId="0" applyFill="1"/>
    <xf numFmtId="0" fontId="0" fillId="5" borderId="7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6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4" fillId="3" borderId="0" xfId="0" applyFont="1" applyFill="1" applyAlignment="1" applyProtection="1"/>
    <xf numFmtId="0" fontId="27" fillId="4" borderId="0" xfId="0" applyFont="1" applyFill="1" applyBorder="1" applyAlignment="1" applyProtection="1"/>
    <xf numFmtId="0" fontId="28" fillId="0" borderId="0" xfId="0" applyFont="1" applyFill="1" applyAlignment="1" applyProtection="1">
      <alignment horizont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12" fillId="0" borderId="0" xfId="0" applyFont="1" applyProtection="1"/>
    <xf numFmtId="0" fontId="30" fillId="3" borderId="11" xfId="0" applyFont="1" applyFill="1" applyBorder="1" applyAlignment="1" applyProtection="1">
      <alignment horizontal="center" vertical="center" wrapText="1"/>
    </xf>
    <xf numFmtId="1" fontId="31" fillId="8" borderId="12" xfId="0" applyNumberFormat="1" applyFont="1" applyFill="1" applyBorder="1" applyAlignment="1" applyProtection="1">
      <alignment horizontal="center" vertical="center" wrapText="1"/>
    </xf>
    <xf numFmtId="1" fontId="32" fillId="3" borderId="13" xfId="0" applyNumberFormat="1" applyFont="1" applyFill="1" applyBorder="1" applyAlignment="1" applyProtection="1">
      <alignment horizontal="center" vertical="center" wrapText="1"/>
    </xf>
    <xf numFmtId="1" fontId="32" fillId="3" borderId="14" xfId="0" applyNumberFormat="1" applyFont="1" applyFill="1" applyBorder="1" applyAlignment="1" applyProtection="1">
      <alignment horizontal="center" vertical="center" wrapText="1"/>
    </xf>
    <xf numFmtId="1" fontId="32" fillId="3" borderId="15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Protection="1"/>
    <xf numFmtId="0" fontId="28" fillId="0" borderId="0" xfId="0" applyFont="1" applyFill="1" applyAlignment="1" applyProtection="1">
      <alignment horizontal="center" vertical="center" wrapText="1"/>
    </xf>
    <xf numFmtId="0" fontId="33" fillId="3" borderId="0" xfId="0" applyFont="1" applyFill="1" applyAlignment="1" applyProtection="1">
      <alignment horizontal="right" vertical="center"/>
    </xf>
    <xf numFmtId="0" fontId="2" fillId="7" borderId="2" xfId="0" applyFont="1" applyFill="1" applyBorder="1" applyAlignment="1" applyProtection="1">
      <alignment vertical="center"/>
    </xf>
    <xf numFmtId="0" fontId="34" fillId="0" borderId="0" xfId="0" applyFont="1" applyProtection="1"/>
    <xf numFmtId="0" fontId="9" fillId="0" borderId="0" xfId="0" applyFont="1" applyProtection="1"/>
    <xf numFmtId="0" fontId="34" fillId="0" borderId="0" xfId="0" quotePrefix="1" applyFont="1" applyProtection="1"/>
    <xf numFmtId="0" fontId="0" fillId="0" borderId="0" xfId="0" applyAlignment="1" applyProtection="1">
      <alignment horizontal="right"/>
    </xf>
    <xf numFmtId="14" fontId="1" fillId="4" borderId="0" xfId="0" applyNumberFormat="1" applyFont="1" applyFill="1" applyBorder="1" applyAlignment="1" applyProtection="1">
      <alignment vertical="center"/>
    </xf>
    <xf numFmtId="0" fontId="2" fillId="9" borderId="16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/>
    </xf>
    <xf numFmtId="0" fontId="1" fillId="9" borderId="17" xfId="0" applyFont="1" applyFill="1" applyBorder="1" applyAlignment="1" applyProtection="1">
      <alignment vertical="center" wrapText="1"/>
    </xf>
    <xf numFmtId="0" fontId="1" fillId="6" borderId="2" xfId="0" applyFont="1" applyFill="1" applyBorder="1" applyAlignment="1" applyProtection="1">
      <alignment vertical="center" wrapText="1"/>
    </xf>
    <xf numFmtId="0" fontId="0" fillId="4" borderId="0" xfId="0" applyFill="1" applyBorder="1" applyProtection="1"/>
    <xf numFmtId="0" fontId="34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" fillId="9" borderId="9" xfId="0" applyFont="1" applyFill="1" applyBorder="1" applyAlignment="1" applyProtection="1">
      <alignment vertical="center" wrapText="1"/>
    </xf>
    <xf numFmtId="0" fontId="0" fillId="4" borderId="0" xfId="0" applyFill="1" applyProtection="1"/>
    <xf numFmtId="0" fontId="1" fillId="6" borderId="2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0" fillId="4" borderId="0" xfId="0" applyFont="1" applyFill="1" applyProtection="1"/>
    <xf numFmtId="0" fontId="10" fillId="0" borderId="0" xfId="0" applyFont="1" applyProtection="1"/>
    <xf numFmtId="0" fontId="34" fillId="4" borderId="0" xfId="0" applyFont="1" applyFill="1" applyProtection="1"/>
    <xf numFmtId="0" fontId="0" fillId="4" borderId="0" xfId="0" applyFill="1" applyAlignment="1" applyProtection="1">
      <alignment horizontal="center"/>
    </xf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/>
    </xf>
    <xf numFmtId="1" fontId="30" fillId="3" borderId="2" xfId="0" applyNumberFormat="1" applyFont="1" applyFill="1" applyBorder="1" applyAlignment="1" applyProtection="1">
      <alignment horizontal="center" vertical="center" wrapText="1"/>
    </xf>
    <xf numFmtId="1" fontId="35" fillId="0" borderId="0" xfId="0" applyNumberFormat="1" applyFont="1" applyAlignment="1" applyProtection="1">
      <alignment horizontal="center" vertical="center"/>
    </xf>
    <xf numFmtId="0" fontId="0" fillId="0" borderId="0" xfId="0" applyFont="1" applyProtection="1"/>
    <xf numFmtId="0" fontId="24" fillId="10" borderId="0" xfId="0" applyFont="1" applyFill="1" applyAlignment="1" applyProtection="1"/>
    <xf numFmtId="0" fontId="0" fillId="0" borderId="0" xfId="0" applyFont="1" applyFill="1" applyBorder="1" applyProtection="1"/>
    <xf numFmtId="0" fontId="36" fillId="3" borderId="4" xfId="0" applyFont="1" applyFill="1" applyBorder="1" applyAlignment="1" applyProtection="1">
      <alignment vertical="top"/>
    </xf>
    <xf numFmtId="0" fontId="36" fillId="3" borderId="3" xfId="0" applyFont="1" applyFill="1" applyBorder="1" applyAlignment="1" applyProtection="1">
      <alignment vertical="top"/>
    </xf>
    <xf numFmtId="0" fontId="36" fillId="3" borderId="1" xfId="0" applyFont="1" applyFill="1" applyBorder="1" applyAlignment="1" applyProtection="1">
      <alignment vertical="top"/>
    </xf>
    <xf numFmtId="0" fontId="36" fillId="3" borderId="4" xfId="0" applyFont="1" applyFill="1" applyBorder="1" applyAlignment="1" applyProtection="1"/>
    <xf numFmtId="0" fontId="36" fillId="3" borderId="3" xfId="0" applyFont="1" applyFill="1" applyBorder="1" applyAlignment="1" applyProtection="1"/>
    <xf numFmtId="0" fontId="36" fillId="3" borderId="1" xfId="0" applyFont="1" applyFill="1" applyBorder="1" applyAlignment="1" applyProtection="1"/>
    <xf numFmtId="0" fontId="16" fillId="0" borderId="18" xfId="0" applyFont="1" applyFill="1" applyBorder="1" applyAlignment="1" applyProtection="1">
      <alignment horizontal="right" vertical="top" wrapText="1"/>
    </xf>
    <xf numFmtId="0" fontId="19" fillId="5" borderId="19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37" fillId="3" borderId="3" xfId="0" applyFont="1" applyFill="1" applyBorder="1" applyAlignment="1" applyProtection="1"/>
    <xf numFmtId="0" fontId="38" fillId="0" borderId="0" xfId="0" applyFont="1" applyFill="1" applyAlignment="1" applyProtection="1">
      <alignment vertical="center"/>
    </xf>
    <xf numFmtId="0" fontId="39" fillId="0" borderId="3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center" vertical="center" wrapText="1"/>
    </xf>
    <xf numFmtId="0" fontId="0" fillId="3" borderId="3" xfId="0" applyFont="1" applyFill="1" applyBorder="1" applyProtection="1"/>
    <xf numFmtId="1" fontId="32" fillId="3" borderId="20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Protection="1"/>
    <xf numFmtId="9" fontId="16" fillId="4" borderId="0" xfId="0" applyNumberFormat="1" applyFont="1" applyFill="1" applyBorder="1" applyAlignment="1" applyProtection="1">
      <alignment vertical="center"/>
    </xf>
    <xf numFmtId="0" fontId="0" fillId="4" borderId="0" xfId="0" applyFont="1" applyFill="1" applyProtection="1"/>
    <xf numFmtId="0" fontId="0" fillId="3" borderId="16" xfId="0" applyFont="1" applyFill="1" applyBorder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centerContinuous" vertical="center" wrapText="1"/>
    </xf>
    <xf numFmtId="0" fontId="11" fillId="3" borderId="1" xfId="0" applyFont="1" applyFill="1" applyBorder="1" applyAlignment="1" applyProtection="1">
      <alignment horizontal="centerContinuous" vertical="center" wrapText="1"/>
    </xf>
    <xf numFmtId="0" fontId="0" fillId="3" borderId="3" xfId="0" applyFont="1" applyFill="1" applyBorder="1" applyAlignment="1" applyProtection="1">
      <alignment horizontal="centerContinuous"/>
    </xf>
    <xf numFmtId="0" fontId="0" fillId="3" borderId="1" xfId="0" applyFont="1" applyFill="1" applyBorder="1" applyAlignment="1" applyProtection="1">
      <alignment horizontal="centerContinuous"/>
    </xf>
    <xf numFmtId="0" fontId="41" fillId="11" borderId="4" xfId="0" applyFont="1" applyFill="1" applyBorder="1" applyAlignment="1" applyProtection="1">
      <alignment vertical="center" wrapText="1"/>
    </xf>
    <xf numFmtId="0" fontId="42" fillId="11" borderId="2" xfId="0" applyFont="1" applyFill="1" applyBorder="1" applyAlignment="1" applyProtection="1">
      <alignment vertical="center"/>
    </xf>
    <xf numFmtId="0" fontId="38" fillId="11" borderId="2" xfId="0" applyFont="1" applyFill="1" applyBorder="1" applyAlignment="1" applyProtection="1">
      <alignment vertical="center"/>
    </xf>
    <xf numFmtId="0" fontId="41" fillId="12" borderId="4" xfId="0" applyFont="1" applyFill="1" applyBorder="1" applyAlignment="1" applyProtection="1">
      <alignment vertical="center" wrapText="1"/>
    </xf>
    <xf numFmtId="0" fontId="41" fillId="12" borderId="2" xfId="0" applyFont="1" applyFill="1" applyBorder="1" applyAlignment="1" applyProtection="1">
      <alignment vertical="center"/>
    </xf>
    <xf numFmtId="0" fontId="41" fillId="12" borderId="21" xfId="0" applyFont="1" applyFill="1" applyBorder="1" applyAlignment="1" applyProtection="1">
      <alignment vertical="center" wrapText="1"/>
    </xf>
    <xf numFmtId="0" fontId="38" fillId="12" borderId="2" xfId="0" applyFont="1" applyFill="1" applyBorder="1" applyAlignment="1" applyProtection="1">
      <alignment vertical="center"/>
    </xf>
    <xf numFmtId="0" fontId="41" fillId="12" borderId="17" xfId="0" applyFont="1" applyFill="1" applyBorder="1" applyAlignment="1" applyProtection="1">
      <alignment vertical="center" wrapText="1"/>
    </xf>
    <xf numFmtId="0" fontId="41" fillId="12" borderId="9" xfId="0" applyFont="1" applyFill="1" applyBorder="1" applyAlignment="1" applyProtection="1">
      <alignment vertical="center" wrapText="1"/>
    </xf>
    <xf numFmtId="0" fontId="43" fillId="5" borderId="3" xfId="0" applyFont="1" applyFill="1" applyBorder="1" applyAlignment="1" applyProtection="1">
      <alignment horizontal="centerContinuous"/>
    </xf>
    <xf numFmtId="0" fontId="44" fillId="5" borderId="3" xfId="0" applyFont="1" applyFill="1" applyBorder="1" applyAlignment="1" applyProtection="1">
      <alignment horizontal="centerContinuous"/>
    </xf>
    <xf numFmtId="0" fontId="0" fillId="0" borderId="0" xfId="0" applyFont="1" applyFill="1" applyProtection="1"/>
    <xf numFmtId="0" fontId="36" fillId="0" borderId="6" xfId="0" applyFont="1" applyFill="1" applyBorder="1" applyAlignment="1" applyProtection="1">
      <alignment horizontal="left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Border="1" applyProtection="1"/>
    <xf numFmtId="0" fontId="45" fillId="0" borderId="0" xfId="0" applyFont="1" applyFill="1" applyAlignment="1" applyProtection="1">
      <alignment vertical="center"/>
    </xf>
    <xf numFmtId="0" fontId="9" fillId="4" borderId="0" xfId="0" applyFont="1" applyFill="1" applyBorder="1" applyProtection="1"/>
    <xf numFmtId="0" fontId="9" fillId="4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Protection="1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7" borderId="0" xfId="0" applyFont="1" applyFill="1" applyProtection="1"/>
    <xf numFmtId="164" fontId="46" fillId="7" borderId="0" xfId="0" applyNumberFormat="1" applyFont="1" applyFill="1" applyAlignment="1" applyProtection="1">
      <alignment vertical="center"/>
    </xf>
    <xf numFmtId="0" fontId="0" fillId="7" borderId="0" xfId="0" applyFont="1" applyFill="1" applyBorder="1" applyProtection="1"/>
    <xf numFmtId="0" fontId="38" fillId="11" borderId="21" xfId="0" applyFont="1" applyFill="1" applyBorder="1" applyAlignment="1" applyProtection="1">
      <alignment vertical="center" wrapText="1"/>
    </xf>
    <xf numFmtId="0" fontId="38" fillId="11" borderId="17" xfId="0" applyFont="1" applyFill="1" applyBorder="1" applyAlignment="1" applyProtection="1">
      <alignment vertical="center" wrapText="1"/>
    </xf>
    <xf numFmtId="0" fontId="38" fillId="11" borderId="4" xfId="0" applyFont="1" applyFill="1" applyBorder="1" applyAlignment="1" applyProtection="1">
      <alignment vertical="center" wrapText="1"/>
    </xf>
    <xf numFmtId="0" fontId="26" fillId="11" borderId="2" xfId="0" applyFont="1" applyFill="1" applyBorder="1" applyAlignment="1" applyProtection="1">
      <alignment horizontal="left" vertical="center" indent="1"/>
    </xf>
    <xf numFmtId="0" fontId="26" fillId="12" borderId="2" xfId="0" applyFont="1" applyFill="1" applyBorder="1" applyAlignment="1" applyProtection="1">
      <alignment horizontal="left" vertical="center" indent="1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4" xfId="0" applyFont="1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protection locked="0"/>
    </xf>
    <xf numFmtId="0" fontId="11" fillId="3" borderId="4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1" fillId="0" borderId="2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Protection="1"/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</xf>
    <xf numFmtId="49" fontId="2" fillId="7" borderId="23" xfId="0" applyNumberFormat="1" applyFont="1" applyFill="1" applyBorder="1" applyAlignment="1" applyProtection="1">
      <alignment vertical="center"/>
    </xf>
    <xf numFmtId="49" fontId="1" fillId="7" borderId="24" xfId="0" applyNumberFormat="1" applyFont="1" applyFill="1" applyBorder="1" applyAlignment="1" applyProtection="1">
      <alignment vertical="center"/>
    </xf>
    <xf numFmtId="49" fontId="2" fillId="7" borderId="23" xfId="0" applyNumberFormat="1" applyFont="1" applyFill="1" applyBorder="1" applyAlignment="1" applyProtection="1">
      <alignment vertical="center" wrapText="1"/>
    </xf>
    <xf numFmtId="49" fontId="1" fillId="7" borderId="25" xfId="0" applyNumberFormat="1" applyFont="1" applyFill="1" applyBorder="1" applyAlignment="1" applyProtection="1">
      <alignment vertical="center" wrapText="1"/>
    </xf>
    <xf numFmtId="49" fontId="1" fillId="7" borderId="24" xfId="0" applyNumberFormat="1" applyFont="1" applyFill="1" applyBorder="1" applyAlignment="1" applyProtection="1">
      <alignment vertical="center" wrapText="1"/>
    </xf>
    <xf numFmtId="166" fontId="1" fillId="4" borderId="26" xfId="13" applyNumberFormat="1" applyFont="1" applyFill="1" applyBorder="1" applyAlignment="1" applyProtection="1">
      <alignment vertical="center"/>
      <protection locked="0"/>
    </xf>
    <xf numFmtId="0" fontId="24" fillId="3" borderId="0" xfId="0" applyFont="1" applyFill="1" applyAlignment="1">
      <alignment vertical="center"/>
    </xf>
    <xf numFmtId="0" fontId="14" fillId="11" borderId="1" xfId="0" applyFont="1" applyFill="1" applyBorder="1" applyAlignment="1" applyProtection="1">
      <alignment horizontal="left" vertical="center"/>
    </xf>
    <xf numFmtId="0" fontId="14" fillId="12" borderId="1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3" fontId="23" fillId="4" borderId="2" xfId="0" applyNumberFormat="1" applyFont="1" applyFill="1" applyBorder="1" applyAlignment="1" applyProtection="1">
      <alignment vertical="center"/>
      <protection locked="0"/>
    </xf>
    <xf numFmtId="164" fontId="48" fillId="3" borderId="27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 applyProtection="1">
      <alignment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6" xfId="0" applyNumberFormat="1" applyFont="1" applyFill="1" applyBorder="1" applyAlignment="1" applyProtection="1">
      <alignment horizontal="right" vertical="center"/>
      <protection locked="0"/>
    </xf>
    <xf numFmtId="0" fontId="14" fillId="5" borderId="4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protection locked="0"/>
    </xf>
    <xf numFmtId="0" fontId="40" fillId="0" borderId="0" xfId="0" applyFont="1" applyFill="1" applyAlignment="1">
      <alignment horizontal="center" vertical="center" wrapText="1"/>
    </xf>
    <xf numFmtId="0" fontId="40" fillId="5" borderId="0" xfId="0" applyFont="1" applyFill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vertical="center"/>
    </xf>
    <xf numFmtId="0" fontId="49" fillId="13" borderId="4" xfId="0" applyFont="1" applyFill="1" applyBorder="1" applyAlignment="1" applyProtection="1">
      <alignment vertical="center"/>
    </xf>
    <xf numFmtId="0" fontId="49" fillId="13" borderId="3" xfId="0" applyFont="1" applyFill="1" applyBorder="1" applyAlignment="1" applyProtection="1">
      <alignment vertical="center"/>
    </xf>
    <xf numFmtId="0" fontId="49" fillId="13" borderId="1" xfId="0" applyFont="1" applyFill="1" applyBorder="1" applyAlignment="1" applyProtection="1">
      <alignment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6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ill="1" applyBorder="1" applyAlignment="1" applyProtection="1">
      <alignment horizontal="center" vertical="center"/>
      <protection locked="0"/>
    </xf>
    <xf numFmtId="49" fontId="1" fillId="4" borderId="28" xfId="0" applyNumberFormat="1" applyFont="1" applyFill="1" applyBorder="1" applyAlignment="1" applyProtection="1">
      <alignment vertical="center"/>
    </xf>
    <xf numFmtId="167" fontId="50" fillId="6" borderId="29" xfId="0" applyNumberFormat="1" applyFont="1" applyFill="1" applyBorder="1" applyAlignment="1" applyProtection="1">
      <alignment horizontal="center" vertical="center"/>
      <protection locked="0"/>
    </xf>
    <xf numFmtId="164" fontId="51" fillId="0" borderId="30" xfId="0" applyNumberFormat="1" applyFont="1" applyFill="1" applyBorder="1" applyAlignment="1" applyProtection="1">
      <alignment vertical="center"/>
      <protection locked="0"/>
    </xf>
    <xf numFmtId="164" fontId="51" fillId="0" borderId="27" xfId="0" applyNumberFormat="1" applyFont="1" applyFill="1" applyBorder="1" applyAlignment="1" applyProtection="1">
      <alignment vertical="center"/>
      <protection locked="0"/>
    </xf>
    <xf numFmtId="167" fontId="50" fillId="6" borderId="12" xfId="0" applyNumberFormat="1" applyFont="1" applyFill="1" applyBorder="1" applyAlignment="1" applyProtection="1">
      <alignment horizontal="center" vertical="center"/>
      <protection locked="0"/>
    </xf>
    <xf numFmtId="164" fontId="51" fillId="0" borderId="23" xfId="0" applyNumberFormat="1" applyFont="1" applyFill="1" applyBorder="1" applyAlignment="1" applyProtection="1">
      <alignment vertical="center"/>
      <protection locked="0"/>
    </xf>
    <xf numFmtId="164" fontId="51" fillId="0" borderId="24" xfId="0" applyNumberFormat="1" applyFont="1" applyFill="1" applyBorder="1" applyAlignment="1" applyProtection="1">
      <alignment vertical="center"/>
      <protection locked="0"/>
    </xf>
    <xf numFmtId="167" fontId="51" fillId="0" borderId="25" xfId="0" applyNumberFormat="1" applyFont="1" applyFill="1" applyBorder="1" applyAlignment="1" applyProtection="1">
      <alignment horizontal="right" vertical="center"/>
      <protection locked="0"/>
    </xf>
    <xf numFmtId="166" fontId="51" fillId="0" borderId="2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 wrapText="1"/>
      <protection locked="0"/>
    </xf>
    <xf numFmtId="167" fontId="51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7" borderId="25" xfId="0" applyNumberFormat="1" applyFont="1" applyFill="1" applyBorder="1" applyAlignment="1" applyProtection="1">
      <alignment vertical="center" wrapText="1"/>
    </xf>
    <xf numFmtId="14" fontId="51" fillId="0" borderId="25" xfId="0" applyNumberFormat="1" applyFont="1" applyFill="1" applyBorder="1" applyAlignment="1" applyProtection="1">
      <alignment horizontal="right" vertical="center"/>
      <protection locked="0"/>
    </xf>
    <xf numFmtId="14" fontId="1" fillId="4" borderId="26" xfId="0" applyNumberFormat="1" applyFont="1" applyFill="1" applyBorder="1" applyAlignment="1" applyProtection="1">
      <alignment horizontal="right" vertical="center"/>
      <protection locked="0"/>
    </xf>
    <xf numFmtId="164" fontId="5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26" xfId="0" applyNumberFormat="1" applyFont="1" applyFill="1" applyBorder="1" applyAlignment="1" applyProtection="1">
      <alignment horizontal="right" vertical="center" wrapText="1"/>
      <protection locked="0"/>
    </xf>
    <xf numFmtId="3" fontId="46" fillId="7" borderId="0" xfId="0" applyNumberFormat="1" applyFont="1" applyFill="1" applyAlignment="1" applyProtection="1">
      <alignment vertical="center"/>
    </xf>
    <xf numFmtId="0" fontId="9" fillId="7" borderId="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centerContinuous" vertical="center"/>
    </xf>
    <xf numFmtId="0" fontId="21" fillId="7" borderId="0" xfId="0" applyFont="1" applyFill="1" applyBorder="1" applyAlignment="1" applyProtection="1">
      <alignment horizontal="centerContinuous" vertical="center"/>
    </xf>
    <xf numFmtId="164" fontId="22" fillId="7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49" fontId="1" fillId="7" borderId="31" xfId="0" applyNumberFormat="1" applyFont="1" applyFill="1" applyBorder="1" applyAlignment="1" applyProtection="1">
      <alignment vertical="center" wrapText="1"/>
    </xf>
    <xf numFmtId="0" fontId="0" fillId="14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vertical="center"/>
    </xf>
    <xf numFmtId="0" fontId="11" fillId="7" borderId="3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52" fillId="7" borderId="0" xfId="0" applyFont="1" applyFill="1"/>
    <xf numFmtId="168" fontId="53" fillId="5" borderId="33" xfId="0" applyNumberFormat="1" applyFont="1" applyFill="1" applyBorder="1" applyAlignment="1">
      <alignment horizontal="center" vertical="center" wrapText="1"/>
    </xf>
    <xf numFmtId="168" fontId="53" fillId="5" borderId="29" xfId="0" applyNumberFormat="1" applyFont="1" applyFill="1" applyBorder="1" applyAlignment="1">
      <alignment horizontal="center" vertical="center" wrapText="1"/>
    </xf>
    <xf numFmtId="0" fontId="0" fillId="5" borderId="34" xfId="0" applyFill="1" applyBorder="1" applyAlignment="1"/>
    <xf numFmtId="0" fontId="23" fillId="4" borderId="4" xfId="0" applyFont="1" applyFill="1" applyBorder="1" applyAlignment="1" applyProtection="1">
      <alignment vertical="center" wrapText="1"/>
      <protection locked="0"/>
    </xf>
    <xf numFmtId="0" fontId="33" fillId="10" borderId="0" xfId="0" applyFont="1" applyFill="1" applyAlignment="1" applyProtection="1">
      <alignment vertical="center"/>
    </xf>
    <xf numFmtId="0" fontId="0" fillId="14" borderId="6" xfId="0" applyFill="1" applyBorder="1" applyAlignment="1" applyProtection="1">
      <alignment horizontal="center" vertical="center"/>
      <protection locked="0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3" borderId="0" xfId="0" applyFill="1" applyAlignment="1">
      <alignment vertical="center"/>
    </xf>
    <xf numFmtId="0" fontId="24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10" fillId="4" borderId="35" xfId="0" applyFont="1" applyFill="1" applyBorder="1" applyProtection="1"/>
    <xf numFmtId="0" fontId="10" fillId="4" borderId="35" xfId="0" applyFont="1" applyFill="1" applyBorder="1" applyAlignment="1" applyProtection="1">
      <alignment vertical="center"/>
    </xf>
    <xf numFmtId="164" fontId="23" fillId="7" borderId="2" xfId="0" applyNumberFormat="1" applyFont="1" applyFill="1" applyBorder="1" applyAlignment="1" applyProtection="1">
      <alignment horizontal="center" vertical="center"/>
    </xf>
    <xf numFmtId="164" fontId="23" fillId="6" borderId="2" xfId="0" applyNumberFormat="1" applyFont="1" applyFill="1" applyBorder="1" applyAlignment="1" applyProtection="1">
      <alignment horizontal="center" vertical="center"/>
    </xf>
    <xf numFmtId="3" fontId="23" fillId="7" borderId="2" xfId="0" applyNumberFormat="1" applyFont="1" applyFill="1" applyBorder="1" applyAlignment="1" applyProtection="1">
      <alignment horizontal="center" vertical="center"/>
    </xf>
    <xf numFmtId="3" fontId="23" fillId="7" borderId="36" xfId="0" applyNumberFormat="1" applyFont="1" applyFill="1" applyBorder="1" applyAlignment="1" applyProtection="1">
      <alignment horizontal="center" vertical="center"/>
    </xf>
    <xf numFmtId="3" fontId="23" fillId="6" borderId="2" xfId="0" applyNumberFormat="1" applyFont="1" applyFill="1" applyBorder="1" applyAlignment="1" applyProtection="1">
      <alignment horizontal="center" vertical="center"/>
    </xf>
    <xf numFmtId="3" fontId="23" fillId="6" borderId="36" xfId="0" applyNumberFormat="1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>
      <alignment vertical="distributed"/>
    </xf>
    <xf numFmtId="0" fontId="0" fillId="6" borderId="0" xfId="0" applyFill="1" applyAlignment="1">
      <alignment horizontal="right" vertical="center"/>
    </xf>
    <xf numFmtId="0" fontId="1" fillId="9" borderId="4" xfId="0" applyFont="1" applyFill="1" applyBorder="1" applyAlignment="1" applyProtection="1">
      <alignment vertical="center" wrapText="1"/>
    </xf>
    <xf numFmtId="0" fontId="0" fillId="6" borderId="4" xfId="0" applyFill="1" applyBorder="1" applyProtection="1"/>
    <xf numFmtId="0" fontId="11" fillId="9" borderId="2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9" fontId="14" fillId="3" borderId="2" xfId="13" applyFont="1" applyFill="1" applyBorder="1" applyAlignment="1" applyProtection="1">
      <alignment vertical="center" wrapText="1"/>
    </xf>
    <xf numFmtId="9" fontId="8" fillId="0" borderId="0" xfId="13" applyFont="1" applyProtection="1"/>
    <xf numFmtId="0" fontId="54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" fontId="32" fillId="3" borderId="38" xfId="0" applyNumberFormat="1" applyFont="1" applyFill="1" applyBorder="1" applyAlignment="1" applyProtection="1">
      <alignment horizontal="center" vertical="center" wrapText="1"/>
    </xf>
    <xf numFmtId="1" fontId="32" fillId="3" borderId="39" xfId="0" applyNumberFormat="1" applyFont="1" applyFill="1" applyBorder="1" applyAlignment="1" applyProtection="1">
      <alignment horizontal="center" vertical="center" wrapText="1"/>
    </xf>
    <xf numFmtId="1" fontId="32" fillId="3" borderId="40" xfId="0" applyNumberFormat="1" applyFont="1" applyFill="1" applyBorder="1" applyAlignment="1" applyProtection="1">
      <alignment horizontal="center" vertical="center" wrapText="1"/>
    </xf>
    <xf numFmtId="1" fontId="32" fillId="3" borderId="41" xfId="0" applyNumberFormat="1" applyFont="1" applyFill="1" applyBorder="1" applyAlignment="1" applyProtection="1">
      <alignment horizontal="center" vertical="center" wrapText="1"/>
    </xf>
    <xf numFmtId="1" fontId="31" fillId="8" borderId="42" xfId="0" applyNumberFormat="1" applyFont="1" applyFill="1" applyBorder="1" applyAlignment="1" applyProtection="1">
      <alignment horizontal="center" vertical="center" wrapText="1"/>
    </xf>
    <xf numFmtId="0" fontId="30" fillId="3" borderId="43" xfId="0" applyFont="1" applyFill="1" applyBorder="1" applyAlignment="1" applyProtection="1">
      <alignment horizontal="center" vertical="center" wrapText="1"/>
    </xf>
    <xf numFmtId="43" fontId="8" fillId="0" borderId="0" xfId="2" applyFont="1" applyAlignment="1" applyProtection="1"/>
    <xf numFmtId="43" fontId="46" fillId="7" borderId="0" xfId="2" applyFont="1" applyFill="1" applyAlignment="1" applyProtection="1">
      <alignment vertical="center"/>
    </xf>
    <xf numFmtId="43" fontId="8" fillId="7" borderId="0" xfId="2" applyFont="1" applyFill="1" applyProtection="1"/>
    <xf numFmtId="1" fontId="23" fillId="4" borderId="2" xfId="2" applyNumberFormat="1" applyFont="1" applyFill="1" applyBorder="1" applyAlignment="1" applyProtection="1">
      <alignment vertical="center"/>
      <protection locked="0"/>
    </xf>
    <xf numFmtId="1" fontId="8" fillId="0" borderId="2" xfId="2" applyNumberFormat="1" applyFont="1" applyBorder="1" applyAlignment="1" applyProtection="1">
      <alignment vertical="center"/>
      <protection locked="0"/>
    </xf>
    <xf numFmtId="1" fontId="8" fillId="0" borderId="2" xfId="2" applyNumberFormat="1" applyFont="1" applyBorder="1" applyProtection="1">
      <protection locked="0"/>
    </xf>
    <xf numFmtId="1" fontId="14" fillId="5" borderId="2" xfId="2" applyNumberFormat="1" applyFont="1" applyFill="1" applyBorder="1" applyAlignment="1" applyProtection="1">
      <alignment vertical="center"/>
    </xf>
    <xf numFmtId="3" fontId="20" fillId="11" borderId="2" xfId="0" applyNumberFormat="1" applyFont="1" applyFill="1" applyBorder="1" applyAlignment="1" applyProtection="1">
      <alignment vertical="center"/>
    </xf>
    <xf numFmtId="3" fontId="22" fillId="4" borderId="2" xfId="0" applyNumberFormat="1" applyFont="1" applyFill="1" applyBorder="1" applyAlignment="1" applyProtection="1">
      <alignment vertical="center"/>
      <protection locked="0"/>
    </xf>
    <xf numFmtId="3" fontId="21" fillId="3" borderId="4" xfId="0" applyNumberFormat="1" applyFont="1" applyFill="1" applyBorder="1" applyAlignment="1" applyProtection="1">
      <alignment horizontal="centerContinuous" vertical="center"/>
    </xf>
    <xf numFmtId="3" fontId="19" fillId="3" borderId="1" xfId="0" applyNumberFormat="1" applyFont="1" applyFill="1" applyBorder="1" applyAlignment="1" applyProtection="1">
      <alignment horizontal="centerContinuous" vertical="center"/>
    </xf>
    <xf numFmtId="3" fontId="0" fillId="0" borderId="0" xfId="0" applyNumberFormat="1" applyFont="1" applyProtection="1"/>
    <xf numFmtId="3" fontId="36" fillId="0" borderId="6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Protection="1"/>
    <xf numFmtId="3" fontId="19" fillId="3" borderId="3" xfId="0" applyNumberFormat="1" applyFont="1" applyFill="1" applyBorder="1" applyAlignment="1" applyProtection="1">
      <alignment vertical="center"/>
    </xf>
    <xf numFmtId="3" fontId="19" fillId="3" borderId="1" xfId="0" applyNumberFormat="1" applyFont="1" applyFill="1" applyBorder="1" applyAlignment="1" applyProtection="1">
      <alignment vertical="center"/>
    </xf>
    <xf numFmtId="1" fontId="0" fillId="0" borderId="2" xfId="0" applyNumberFormat="1" applyFont="1" applyBorder="1" applyProtection="1">
      <protection locked="0"/>
    </xf>
    <xf numFmtId="0" fontId="0" fillId="7" borderId="0" xfId="0" applyFont="1" applyFill="1"/>
    <xf numFmtId="0" fontId="0" fillId="0" borderId="0" xfId="0" applyFont="1"/>
    <xf numFmtId="0" fontId="16" fillId="2" borderId="0" xfId="0" applyFont="1" applyFill="1" applyBorder="1" applyAlignment="1" applyProtection="1">
      <alignment vertical="center"/>
    </xf>
    <xf numFmtId="0" fontId="22" fillId="0" borderId="10" xfId="3" applyFont="1" applyBorder="1" applyAlignment="1" applyProtection="1">
      <alignment vertical="center" wrapText="1"/>
      <protection locked="0"/>
    </xf>
    <xf numFmtId="164" fontId="16" fillId="4" borderId="44" xfId="0" applyNumberFormat="1" applyFont="1" applyFill="1" applyBorder="1" applyAlignment="1" applyProtection="1">
      <alignment vertical="center"/>
      <protection locked="0"/>
    </xf>
    <xf numFmtId="1" fontId="13" fillId="0" borderId="0" xfId="0" applyNumberFormat="1" applyFont="1" applyAlignment="1" applyProtection="1">
      <alignment vertical="center"/>
    </xf>
    <xf numFmtId="1" fontId="24" fillId="3" borderId="0" xfId="0" applyNumberFormat="1" applyFont="1" applyFill="1" applyAlignment="1" applyProtection="1">
      <alignment horizontal="left" vertical="center"/>
    </xf>
    <xf numFmtId="1" fontId="24" fillId="3" borderId="0" xfId="0" applyNumberFormat="1" applyFont="1" applyFill="1" applyAlignment="1" applyProtection="1">
      <alignment vertical="top"/>
    </xf>
    <xf numFmtId="1" fontId="24" fillId="3" borderId="0" xfId="0" applyNumberFormat="1" applyFont="1" applyFill="1" applyAlignment="1" applyProtection="1">
      <alignment vertical="center"/>
    </xf>
    <xf numFmtId="1" fontId="33" fillId="3" borderId="0" xfId="0" applyNumberFormat="1" applyFont="1" applyFill="1" applyAlignment="1" applyProtection="1">
      <alignment horizontal="right" vertical="center"/>
    </xf>
    <xf numFmtId="1" fontId="0" fillId="0" borderId="0" xfId="0" applyNumberFormat="1" applyAlignment="1" applyProtection="1">
      <alignment vertical="center"/>
    </xf>
    <xf numFmtId="1" fontId="0" fillId="3" borderId="0" xfId="0" applyNumberFormat="1" applyFill="1" applyAlignment="1" applyProtection="1">
      <alignment vertical="center"/>
    </xf>
    <xf numFmtId="1" fontId="0" fillId="5" borderId="0" xfId="0" applyNumberFormat="1" applyFill="1" applyAlignment="1" applyProtection="1">
      <alignment horizontal="left" vertical="center" wrapText="1"/>
    </xf>
    <xf numFmtId="1" fontId="10" fillId="0" borderId="0" xfId="0" applyNumberFormat="1" applyFont="1" applyAlignment="1" applyProtection="1">
      <alignment vertical="center"/>
    </xf>
    <xf numFmtId="1" fontId="40" fillId="0" borderId="0" xfId="0" applyNumberFormat="1" applyFont="1" applyFill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vertical="center"/>
    </xf>
    <xf numFmtId="1" fontId="32" fillId="3" borderId="45" xfId="0" applyNumberFormat="1" applyFont="1" applyFill="1" applyBorder="1" applyAlignment="1" applyProtection="1">
      <alignment horizontal="center" vertical="center" wrapText="1"/>
    </xf>
    <xf numFmtId="1" fontId="32" fillId="3" borderId="46" xfId="0" applyNumberFormat="1" applyFont="1" applyFill="1" applyBorder="1" applyAlignment="1" applyProtection="1">
      <alignment horizontal="right" vertical="center" wrapText="1"/>
    </xf>
    <xf numFmtId="1" fontId="12" fillId="0" borderId="0" xfId="0" applyNumberFormat="1" applyFont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47" xfId="0" applyNumberFormat="1" applyFont="1" applyFill="1" applyBorder="1" applyAlignment="1" applyProtection="1">
      <alignment vertical="center" wrapText="1"/>
    </xf>
    <xf numFmtId="1" fontId="0" fillId="0" borderId="47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1" fontId="48" fillId="11" borderId="48" xfId="0" applyNumberFormat="1" applyFont="1" applyFill="1" applyBorder="1" applyAlignment="1" applyProtection="1">
      <alignment vertical="center" wrapText="1"/>
    </xf>
    <xf numFmtId="1" fontId="48" fillId="11" borderId="49" xfId="0" applyNumberFormat="1" applyFont="1" applyFill="1" applyBorder="1" applyAlignment="1" applyProtection="1">
      <alignment vertical="center"/>
    </xf>
    <xf numFmtId="1" fontId="25" fillId="7" borderId="50" xfId="0" applyNumberFormat="1" applyFont="1" applyFill="1" applyBorder="1" applyAlignment="1" applyProtection="1">
      <alignment vertical="center" wrapText="1"/>
    </xf>
    <xf numFmtId="1" fontId="0" fillId="11" borderId="50" xfId="0" applyNumberFormat="1" applyFont="1" applyFill="1" applyBorder="1" applyAlignment="1" applyProtection="1">
      <alignment horizontal="left" vertical="center" wrapText="1"/>
    </xf>
    <xf numFmtId="1" fontId="0" fillId="11" borderId="51" xfId="0" applyNumberFormat="1" applyFont="1" applyFill="1" applyBorder="1" applyAlignment="1" applyProtection="1">
      <alignment horizontal="left" vertical="center" wrapText="1"/>
    </xf>
    <xf numFmtId="1" fontId="0" fillId="11" borderId="52" xfId="0" applyNumberFormat="1" applyFont="1" applyFill="1" applyBorder="1" applyAlignment="1" applyProtection="1">
      <alignment horizontal="left" vertical="center" wrapText="1"/>
    </xf>
    <xf numFmtId="1" fontId="0" fillId="11" borderId="53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Fill="1" applyBorder="1" applyAlignment="1" applyProtection="1">
      <alignment horizontal="left" vertical="center" wrapText="1"/>
    </xf>
    <xf numFmtId="1" fontId="48" fillId="12" borderId="48" xfId="0" applyNumberFormat="1" applyFont="1" applyFill="1" applyBorder="1" applyAlignment="1" applyProtection="1">
      <alignment vertical="center" wrapText="1"/>
    </xf>
    <xf numFmtId="1" fontId="48" fillId="12" borderId="54" xfId="0" applyNumberFormat="1" applyFont="1" applyFill="1" applyBorder="1" applyAlignment="1" applyProtection="1">
      <alignment vertical="center" wrapText="1"/>
    </xf>
    <xf numFmtId="1" fontId="0" fillId="12" borderId="50" xfId="0" applyNumberFormat="1" applyFont="1" applyFill="1" applyBorder="1" applyAlignment="1" applyProtection="1">
      <alignment vertical="center" wrapText="1"/>
    </xf>
    <xf numFmtId="1" fontId="0" fillId="12" borderId="55" xfId="0" applyNumberFormat="1" applyFont="1" applyFill="1" applyBorder="1" applyAlignment="1" applyProtection="1">
      <alignment horizontal="left" vertical="center" wrapText="1"/>
    </xf>
    <xf numFmtId="1" fontId="25" fillId="12" borderId="50" xfId="0" applyNumberFormat="1" applyFont="1" applyFill="1" applyBorder="1" applyAlignment="1" applyProtection="1">
      <alignment horizontal="left" vertical="center" wrapText="1" indent="1"/>
    </xf>
    <xf numFmtId="1" fontId="25" fillId="12" borderId="55" xfId="0" applyNumberFormat="1" applyFont="1" applyFill="1" applyBorder="1" applyAlignment="1" applyProtection="1">
      <alignment horizontal="left" vertical="center" wrapText="1" indent="1"/>
    </xf>
    <xf numFmtId="1" fontId="0" fillId="12" borderId="55" xfId="0" applyNumberFormat="1" applyFont="1" applyFill="1" applyBorder="1" applyAlignment="1" applyProtection="1">
      <alignment vertical="center" wrapText="1"/>
    </xf>
    <xf numFmtId="1" fontId="11" fillId="7" borderId="55" xfId="0" applyNumberFormat="1" applyFont="1" applyFill="1" applyBorder="1" applyAlignment="1" applyProtection="1">
      <alignment horizontal="right" vertical="center" wrapText="1"/>
    </xf>
    <xf numFmtId="1" fontId="0" fillId="0" borderId="56" xfId="0" applyNumberFormat="1" applyFont="1" applyFill="1" applyBorder="1" applyAlignment="1" applyProtection="1">
      <alignment vertical="center" wrapText="1"/>
    </xf>
    <xf numFmtId="1" fontId="0" fillId="0" borderId="56" xfId="0" applyNumberFormat="1" applyFont="1" applyFill="1" applyBorder="1" applyAlignment="1" applyProtection="1">
      <alignment horizontal="left" vertical="center" wrapText="1"/>
    </xf>
    <xf numFmtId="1" fontId="48" fillId="11" borderId="54" xfId="0" applyNumberFormat="1" applyFont="1" applyFill="1" applyBorder="1" applyAlignment="1" applyProtection="1">
      <alignment vertical="center" wrapText="1"/>
    </xf>
    <xf numFmtId="1" fontId="0" fillId="11" borderId="50" xfId="0" applyNumberFormat="1" applyFont="1" applyFill="1" applyBorder="1" applyAlignment="1" applyProtection="1">
      <alignment vertical="center" wrapText="1"/>
    </xf>
    <xf numFmtId="1" fontId="0" fillId="11" borderId="57" xfId="0" applyNumberFormat="1" applyFont="1" applyFill="1" applyBorder="1" applyAlignment="1" applyProtection="1">
      <alignment horizontal="left" vertical="center" wrapText="1"/>
    </xf>
    <xf numFmtId="1" fontId="25" fillId="11" borderId="57" xfId="0" applyNumberFormat="1" applyFont="1" applyFill="1" applyBorder="1" applyAlignment="1" applyProtection="1">
      <alignment horizontal="left" vertical="center" wrapText="1" indent="1"/>
    </xf>
    <xf numFmtId="1" fontId="0" fillId="11" borderId="52" xfId="0" applyNumberFormat="1" applyFont="1" applyFill="1" applyBorder="1" applyAlignment="1" applyProtection="1">
      <alignment vertical="center" wrapText="1"/>
    </xf>
    <xf numFmtId="1" fontId="0" fillId="0" borderId="0" xfId="0" applyNumberFormat="1" applyFill="1" applyAlignment="1" applyProtection="1">
      <alignment vertical="center"/>
    </xf>
    <xf numFmtId="1" fontId="48" fillId="0" borderId="0" xfId="0" applyNumberFormat="1" applyFont="1" applyFill="1" applyBorder="1" applyAlignment="1" applyProtection="1">
      <alignment horizontal="center" vertical="center" wrapText="1"/>
    </xf>
    <xf numFmtId="1" fontId="25" fillId="7" borderId="58" xfId="0" applyNumberFormat="1" applyFont="1" applyFill="1" applyBorder="1" applyAlignment="1" applyProtection="1">
      <alignment vertical="center" wrapText="1"/>
    </xf>
    <xf numFmtId="1" fontId="11" fillId="7" borderId="59" xfId="0" applyNumberFormat="1" applyFont="1" applyFill="1" applyBorder="1" applyAlignment="1" applyProtection="1">
      <alignment horizontal="right" vertical="center" wrapText="1"/>
    </xf>
    <xf numFmtId="1" fontId="14" fillId="9" borderId="60" xfId="0" applyNumberFormat="1" applyFont="1" applyFill="1" applyBorder="1" applyAlignment="1" applyProtection="1">
      <alignment vertical="center" wrapText="1"/>
    </xf>
    <xf numFmtId="1" fontId="23" fillId="9" borderId="0" xfId="0" applyNumberFormat="1" applyFont="1" applyFill="1" applyBorder="1" applyAlignment="1" applyProtection="1">
      <alignment vertical="center" wrapText="1"/>
    </xf>
    <xf numFmtId="1" fontId="30" fillId="9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</xf>
    <xf numFmtId="1" fontId="25" fillId="7" borderId="61" xfId="0" applyNumberFormat="1" applyFont="1" applyFill="1" applyBorder="1" applyAlignment="1" applyProtection="1">
      <alignment vertical="center" wrapText="1"/>
    </xf>
    <xf numFmtId="1" fontId="11" fillId="7" borderId="62" xfId="0" applyNumberFormat="1" applyFont="1" applyFill="1" applyBorder="1" applyAlignment="1" applyProtection="1">
      <alignment horizontal="right" vertical="center" wrapText="1"/>
    </xf>
    <xf numFmtId="1" fontId="0" fillId="11" borderId="63" xfId="0" applyNumberFormat="1" applyFont="1" applyFill="1" applyBorder="1" applyAlignment="1" applyProtection="1">
      <alignment vertical="center" wrapText="1"/>
    </xf>
    <xf numFmtId="1" fontId="0" fillId="12" borderId="64" xfId="0" applyNumberFormat="1" applyFont="1" applyFill="1" applyBorder="1" applyAlignment="1" applyProtection="1">
      <alignment vertical="center" wrapText="1"/>
    </xf>
    <xf numFmtId="1" fontId="0" fillId="15" borderId="63" xfId="0" applyNumberFormat="1" applyFill="1" applyBorder="1" applyAlignment="1" applyProtection="1">
      <alignment horizontal="left" vertical="center" wrapText="1"/>
    </xf>
    <xf numFmtId="1" fontId="0" fillId="15" borderId="65" xfId="0" applyNumberFormat="1" applyFill="1" applyBorder="1" applyAlignment="1" applyProtection="1">
      <alignment horizontal="left" vertical="center" wrapText="1"/>
    </xf>
    <xf numFmtId="1" fontId="0" fillId="15" borderId="64" xfId="0" applyNumberFormat="1" applyFill="1" applyBorder="1" applyAlignment="1" applyProtection="1">
      <alignment horizontal="left" vertical="center" wrapText="1"/>
    </xf>
    <xf numFmtId="1" fontId="0" fillId="15" borderId="66" xfId="0" applyNumberFormat="1" applyFill="1" applyBorder="1" applyAlignment="1" applyProtection="1">
      <alignment horizontal="left" vertical="center" wrapText="1"/>
    </xf>
    <xf numFmtId="1" fontId="25" fillId="7" borderId="67" xfId="0" applyNumberFormat="1" applyFont="1" applyFill="1" applyBorder="1" applyAlignment="1" applyProtection="1">
      <alignment vertical="center" wrapText="1"/>
    </xf>
    <xf numFmtId="1" fontId="11" fillId="7" borderId="68" xfId="0" applyNumberFormat="1" applyFont="1" applyFill="1" applyBorder="1" applyAlignment="1" applyProtection="1">
      <alignment horizontal="right" vertical="center" wrapText="1"/>
    </xf>
    <xf numFmtId="1" fontId="25" fillId="7" borderId="69" xfId="0" applyNumberFormat="1" applyFont="1" applyFill="1" applyBorder="1" applyAlignment="1" applyProtection="1">
      <alignment vertical="center" wrapText="1"/>
    </xf>
    <xf numFmtId="1" fontId="11" fillId="7" borderId="70" xfId="0" applyNumberFormat="1" applyFont="1" applyFill="1" applyBorder="1" applyAlignment="1" applyProtection="1">
      <alignment horizontal="right" vertical="center" wrapText="1"/>
    </xf>
    <xf numFmtId="1" fontId="0" fillId="12" borderId="71" xfId="0" applyNumberFormat="1" applyFont="1" applyFill="1" applyBorder="1" applyAlignment="1" applyProtection="1">
      <alignment vertical="center" wrapText="1"/>
    </xf>
    <xf numFmtId="1" fontId="0" fillId="12" borderId="51" xfId="0" applyNumberFormat="1" applyFont="1" applyFill="1" applyBorder="1" applyAlignment="1" applyProtection="1">
      <alignment vertical="center" wrapText="1"/>
    </xf>
    <xf numFmtId="1" fontId="0" fillId="12" borderId="72" xfId="0" applyNumberFormat="1" applyFont="1" applyFill="1" applyBorder="1" applyAlignment="1" applyProtection="1">
      <alignment vertical="center" wrapText="1"/>
    </xf>
    <xf numFmtId="1" fontId="11" fillId="12" borderId="53" xfId="0" applyNumberFormat="1" applyFont="1" applyFill="1" applyBorder="1" applyAlignment="1" applyProtection="1">
      <alignment horizontal="right" vertical="center" wrapText="1"/>
    </xf>
    <xf numFmtId="1" fontId="0" fillId="12" borderId="48" xfId="0" applyNumberFormat="1" applyFont="1" applyFill="1" applyBorder="1" applyAlignment="1" applyProtection="1">
      <alignment vertical="center" wrapText="1"/>
    </xf>
    <xf numFmtId="1" fontId="0" fillId="12" borderId="73" xfId="0" applyNumberFormat="1" applyFont="1" applyFill="1" applyBorder="1" applyAlignment="1" applyProtection="1">
      <alignment vertical="center" wrapText="1"/>
    </xf>
    <xf numFmtId="1" fontId="0" fillId="12" borderId="74" xfId="0" applyNumberFormat="1" applyFill="1" applyBorder="1" applyAlignment="1" applyProtection="1">
      <alignment horizontal="center" vertical="center" wrapText="1"/>
    </xf>
    <xf numFmtId="1" fontId="48" fillId="12" borderId="75" xfId="0" applyNumberFormat="1" applyFont="1" applyFill="1" applyBorder="1" applyAlignment="1" applyProtection="1">
      <alignment horizontal="left" vertical="center" wrapText="1"/>
    </xf>
    <xf numFmtId="1" fontId="11" fillId="0" borderId="0" xfId="0" applyNumberFormat="1" applyFont="1" applyAlignment="1" applyProtection="1">
      <alignment vertical="center"/>
    </xf>
    <xf numFmtId="1" fontId="11" fillId="12" borderId="63" xfId="0" applyNumberFormat="1" applyFont="1" applyFill="1" applyBorder="1" applyAlignment="1" applyProtection="1">
      <alignment horizontal="center" vertical="center" wrapText="1"/>
    </xf>
    <xf numFmtId="1" fontId="11" fillId="12" borderId="76" xfId="0" applyNumberFormat="1" applyFont="1" applyFill="1" applyBorder="1" applyAlignment="1" applyProtection="1">
      <alignment horizontal="left" vertical="center" wrapText="1"/>
    </xf>
    <xf numFmtId="1" fontId="0" fillId="12" borderId="77" xfId="0" applyNumberFormat="1" applyFill="1" applyBorder="1" applyAlignment="1" applyProtection="1">
      <alignment vertical="center" wrapText="1"/>
    </xf>
    <xf numFmtId="1" fontId="0" fillId="12" borderId="78" xfId="0" applyNumberFormat="1" applyFont="1" applyFill="1" applyBorder="1" applyAlignment="1" applyProtection="1">
      <alignment horizontal="left" vertical="center" wrapText="1"/>
    </xf>
    <xf numFmtId="1" fontId="25" fillId="7" borderId="79" xfId="0" applyNumberFormat="1" applyFont="1" applyFill="1" applyBorder="1" applyAlignment="1" applyProtection="1">
      <alignment horizontal="right" vertical="center" wrapText="1"/>
    </xf>
    <xf numFmtId="1" fontId="0" fillId="12" borderId="77" xfId="0" applyNumberFormat="1" applyFill="1" applyBorder="1" applyAlignment="1" applyProtection="1">
      <alignment horizontal="left" vertical="center" wrapText="1"/>
    </xf>
    <xf numFmtId="1" fontId="27" fillId="0" borderId="0" xfId="0" applyNumberFormat="1" applyFont="1" applyBorder="1" applyAlignment="1" applyProtection="1">
      <alignment vertical="center"/>
    </xf>
    <xf numFmtId="1" fontId="0" fillId="12" borderId="50" xfId="0" applyNumberFormat="1" applyFill="1" applyBorder="1" applyAlignment="1" applyProtection="1">
      <alignment horizontal="center" vertical="center" wrapText="1"/>
    </xf>
    <xf numFmtId="1" fontId="25" fillId="12" borderId="51" xfId="0" applyNumberFormat="1" applyFont="1" applyFill="1" applyBorder="1" applyAlignment="1" applyProtection="1">
      <alignment horizontal="left" vertical="center" wrapText="1" indent="1"/>
    </xf>
    <xf numFmtId="1" fontId="0" fillId="12" borderId="64" xfId="0" applyNumberFormat="1" applyFill="1" applyBorder="1" applyAlignment="1" applyProtection="1">
      <alignment horizontal="left" vertical="center" wrapText="1"/>
    </xf>
    <xf numFmtId="1" fontId="0" fillId="12" borderId="80" xfId="0" applyNumberFormat="1" applyFont="1" applyFill="1" applyBorder="1" applyAlignment="1" applyProtection="1">
      <alignment horizontal="left" vertical="center" wrapText="1"/>
    </xf>
    <xf numFmtId="1" fontId="0" fillId="12" borderId="81" xfId="0" applyNumberFormat="1" applyFill="1" applyBorder="1" applyAlignment="1" applyProtection="1">
      <alignment horizontal="center" vertical="center" wrapText="1"/>
    </xf>
    <xf numFmtId="1" fontId="11" fillId="12" borderId="82" xfId="0" applyNumberFormat="1" applyFont="1" applyFill="1" applyBorder="1" applyAlignment="1" applyProtection="1">
      <alignment horizontal="left" vertical="center" wrapText="1"/>
    </xf>
    <xf numFmtId="1" fontId="25" fillId="12" borderId="50" xfId="0" applyNumberFormat="1" applyFont="1" applyFill="1" applyBorder="1" applyAlignment="1" applyProtection="1">
      <alignment horizontal="left" vertical="center" wrapText="1"/>
    </xf>
    <xf numFmtId="1" fontId="0" fillId="12" borderId="51" xfId="0" applyNumberFormat="1" applyFont="1" applyFill="1" applyBorder="1" applyAlignment="1" applyProtection="1">
      <alignment horizontal="left" vertical="center" wrapText="1"/>
    </xf>
    <xf numFmtId="1" fontId="25" fillId="12" borderId="52" xfId="0" applyNumberFormat="1" applyFont="1" applyFill="1" applyBorder="1" applyAlignment="1" applyProtection="1">
      <alignment horizontal="center" vertical="center" wrapText="1"/>
    </xf>
    <xf numFmtId="1" fontId="0" fillId="12" borderId="53" xfId="0" applyNumberFormat="1" applyFont="1" applyFill="1" applyBorder="1" applyAlignment="1" applyProtection="1">
      <alignment horizontal="left" vertical="center" wrapText="1"/>
    </xf>
    <xf numFmtId="1" fontId="25" fillId="7" borderId="83" xfId="0" applyNumberFormat="1" applyFont="1" applyFill="1" applyBorder="1" applyAlignment="1" applyProtection="1">
      <alignment vertical="center" wrapText="1"/>
    </xf>
    <xf numFmtId="1" fontId="11" fillId="7" borderId="84" xfId="0" applyNumberFormat="1" applyFont="1" applyFill="1" applyBorder="1" applyAlignment="1" applyProtection="1">
      <alignment horizontal="right" vertical="center" wrapText="1"/>
    </xf>
    <xf numFmtId="1" fontId="0" fillId="15" borderId="85" xfId="0" applyNumberFormat="1" applyFill="1" applyBorder="1" applyAlignment="1" applyProtection="1">
      <alignment horizontal="center" vertical="center" wrapText="1"/>
    </xf>
    <xf numFmtId="1" fontId="0" fillId="15" borderId="55" xfId="0" applyNumberFormat="1" applyFill="1" applyBorder="1" applyAlignment="1" applyProtection="1">
      <alignment horizontal="left" vertical="center" wrapText="1"/>
    </xf>
    <xf numFmtId="1" fontId="25" fillId="7" borderId="86" xfId="0" applyNumberFormat="1" applyFont="1" applyFill="1" applyBorder="1" applyAlignment="1" applyProtection="1">
      <alignment vertical="center" wrapText="1"/>
    </xf>
    <xf numFmtId="1" fontId="25" fillId="7" borderId="87" xfId="0" applyNumberFormat="1" applyFont="1" applyFill="1" applyBorder="1" applyAlignment="1" applyProtection="1">
      <alignment vertical="center" wrapText="1"/>
    </xf>
    <xf numFmtId="1" fontId="25" fillId="7" borderId="88" xfId="0" applyNumberFormat="1" applyFont="1" applyFill="1" applyBorder="1" applyAlignment="1" applyProtection="1">
      <alignment horizontal="right" vertical="center" wrapText="1"/>
    </xf>
    <xf numFmtId="1" fontId="0" fillId="7" borderId="55" xfId="0" applyNumberFormat="1" applyFont="1" applyFill="1" applyBorder="1" applyAlignment="1" applyProtection="1">
      <alignment horizontal="right" vertical="center" wrapText="1"/>
    </xf>
    <xf numFmtId="1" fontId="32" fillId="3" borderId="89" xfId="0" applyNumberFormat="1" applyFont="1" applyFill="1" applyBorder="1" applyAlignment="1" applyProtection="1">
      <alignment horizontal="center" vertical="center" wrapText="1"/>
    </xf>
    <xf numFmtId="1" fontId="32" fillId="3" borderId="90" xfId="0" applyNumberFormat="1" applyFont="1" applyFill="1" applyBorder="1" applyAlignment="1" applyProtection="1">
      <alignment horizontal="right" vertical="center" wrapText="1"/>
    </xf>
    <xf numFmtId="1" fontId="0" fillId="5" borderId="34" xfId="0" applyNumberFormat="1" applyFill="1" applyBorder="1" applyAlignment="1" applyProtection="1">
      <alignment vertical="center"/>
    </xf>
    <xf numFmtId="1" fontId="0" fillId="5" borderId="29" xfId="0" applyNumberFormat="1" applyFill="1" applyBorder="1" applyAlignment="1" applyProtection="1">
      <alignment vertical="center" wrapText="1"/>
    </xf>
    <xf numFmtId="1" fontId="53" fillId="5" borderId="33" xfId="0" applyNumberFormat="1" applyFont="1" applyFill="1" applyBorder="1" applyAlignment="1" applyProtection="1">
      <alignment vertical="center"/>
    </xf>
    <xf numFmtId="1" fontId="23" fillId="5" borderId="29" xfId="0" applyNumberFormat="1" applyFont="1" applyFill="1" applyBorder="1" applyAlignment="1" applyProtection="1">
      <alignment horizontal="center" vertical="center" wrapText="1"/>
    </xf>
    <xf numFmtId="1" fontId="24" fillId="3" borderId="0" xfId="0" applyNumberFormat="1" applyFont="1" applyFill="1" applyAlignment="1" applyProtection="1"/>
    <xf numFmtId="1" fontId="0" fillId="0" borderId="0" xfId="0" applyNumberFormat="1" applyFont="1" applyProtection="1"/>
    <xf numFmtId="1" fontId="0" fillId="0" borderId="0" xfId="0" applyNumberFormat="1" applyAlignment="1">
      <alignment horizontal="left" vertical="center"/>
    </xf>
    <xf numFmtId="1" fontId="40" fillId="0" borderId="0" xfId="0" applyNumberFormat="1" applyFont="1" applyFill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 wrapText="1"/>
    </xf>
    <xf numFmtId="1" fontId="11" fillId="7" borderId="24" xfId="0" applyNumberFormat="1" applyFont="1" applyFill="1" applyBorder="1" applyAlignment="1">
      <alignment horizontal="center" vertical="center" wrapText="1"/>
    </xf>
    <xf numFmtId="1" fontId="0" fillId="5" borderId="91" xfId="0" applyNumberFormat="1" applyFill="1" applyBorder="1" applyAlignment="1">
      <alignment vertical="center"/>
    </xf>
    <xf numFmtId="1" fontId="25" fillId="7" borderId="92" xfId="0" applyNumberFormat="1" applyFont="1" applyFill="1" applyBorder="1" applyAlignment="1">
      <alignment horizontal="right" vertical="center" wrapText="1"/>
    </xf>
    <xf numFmtId="1" fontId="0" fillId="5" borderId="92" xfId="0" applyNumberFormat="1" applyFill="1" applyBorder="1" applyAlignment="1">
      <alignment vertical="center"/>
    </xf>
    <xf numFmtId="1" fontId="0" fillId="5" borderId="92" xfId="0" applyNumberFormat="1" applyFill="1" applyBorder="1" applyAlignment="1">
      <alignment vertical="center" wrapText="1"/>
    </xf>
    <xf numFmtId="1" fontId="55" fillId="3" borderId="40" xfId="0" applyNumberFormat="1" applyFont="1" applyFill="1" applyBorder="1" applyAlignment="1">
      <alignment vertical="center" wrapText="1"/>
    </xf>
    <xf numFmtId="1" fontId="55" fillId="3" borderId="93" xfId="0" applyNumberFormat="1" applyFont="1" applyFill="1" applyBorder="1" applyAlignment="1">
      <alignment vertical="center" wrapText="1"/>
    </xf>
    <xf numFmtId="1" fontId="55" fillId="3" borderId="42" xfId="0" applyNumberFormat="1" applyFont="1" applyFill="1" applyBorder="1" applyAlignment="1">
      <alignment vertical="center" wrapText="1"/>
    </xf>
    <xf numFmtId="1" fontId="55" fillId="3" borderId="43" xfId="0" applyNumberFormat="1" applyFont="1" applyFill="1" applyBorder="1" applyAlignment="1">
      <alignment vertical="center" wrapText="1"/>
    </xf>
    <xf numFmtId="1" fontId="55" fillId="5" borderId="94" xfId="13" applyNumberFormat="1" applyFont="1" applyFill="1" applyBorder="1" applyAlignment="1">
      <alignment vertical="center" wrapText="1"/>
    </xf>
    <xf numFmtId="1" fontId="55" fillId="5" borderId="9" xfId="13" applyNumberFormat="1" applyFont="1" applyFill="1" applyBorder="1" applyAlignment="1">
      <alignment vertical="center" wrapText="1"/>
    </xf>
    <xf numFmtId="1" fontId="55" fillId="5" borderId="95" xfId="13" applyNumberFormat="1" applyFont="1" applyFill="1" applyBorder="1" applyAlignment="1">
      <alignment vertical="center" wrapText="1"/>
    </xf>
    <xf numFmtId="1" fontId="55" fillId="5" borderId="31" xfId="13" applyNumberFormat="1" applyFont="1" applyFill="1" applyBorder="1" applyAlignment="1">
      <alignment vertical="center" wrapText="1"/>
    </xf>
    <xf numFmtId="1" fontId="22" fillId="3" borderId="96" xfId="0" applyNumberFormat="1" applyFont="1" applyFill="1" applyBorder="1" applyAlignment="1">
      <alignment vertical="center" wrapText="1"/>
    </xf>
    <xf numFmtId="1" fontId="22" fillId="3" borderId="97" xfId="0" applyNumberFormat="1" applyFont="1" applyFill="1" applyBorder="1" applyAlignment="1">
      <alignment vertical="center" wrapText="1"/>
    </xf>
    <xf numFmtId="1" fontId="22" fillId="3" borderId="11" xfId="0" applyNumberFormat="1" applyFont="1" applyFill="1" applyBorder="1" applyAlignment="1">
      <alignment vertical="center" wrapText="1"/>
    </xf>
    <xf numFmtId="1" fontId="22" fillId="3" borderId="23" xfId="0" applyNumberFormat="1" applyFont="1" applyFill="1" applyBorder="1" applyAlignment="1">
      <alignment vertical="center" wrapText="1"/>
    </xf>
    <xf numFmtId="1" fontId="55" fillId="5" borderId="96" xfId="13" applyNumberFormat="1" applyFont="1" applyFill="1" applyBorder="1" applyAlignment="1">
      <alignment vertical="center" wrapText="1"/>
    </xf>
    <xf numFmtId="1" fontId="55" fillId="5" borderId="97" xfId="13" applyNumberFormat="1" applyFont="1" applyFill="1" applyBorder="1" applyAlignment="1">
      <alignment vertical="center" wrapText="1"/>
    </xf>
    <xf numFmtId="1" fontId="55" fillId="5" borderId="11" xfId="13" applyNumberFormat="1" applyFont="1" applyFill="1" applyBorder="1" applyAlignment="1">
      <alignment vertical="center" wrapText="1"/>
    </xf>
    <xf numFmtId="1" fontId="55" fillId="5" borderId="23" xfId="13" applyNumberFormat="1" applyFont="1" applyFill="1" applyBorder="1" applyAlignment="1">
      <alignment vertical="center" wrapText="1"/>
    </xf>
    <xf numFmtId="1" fontId="55" fillId="5" borderId="98" xfId="0" applyNumberFormat="1" applyFont="1" applyFill="1" applyBorder="1" applyAlignment="1">
      <alignment vertical="center" wrapText="1"/>
    </xf>
    <xf numFmtId="1" fontId="55" fillId="5" borderId="99" xfId="0" applyNumberFormat="1" applyFont="1" applyFill="1" applyBorder="1" applyAlignment="1">
      <alignment vertical="center" wrapText="1"/>
    </xf>
    <xf numFmtId="1" fontId="55" fillId="5" borderId="100" xfId="0" applyNumberFormat="1" applyFont="1" applyFill="1" applyBorder="1" applyAlignment="1">
      <alignment vertical="center" wrapText="1"/>
    </xf>
    <xf numFmtId="1" fontId="55" fillId="5" borderId="101" xfId="0" applyNumberFormat="1" applyFont="1" applyFill="1" applyBorder="1" applyAlignment="1">
      <alignment vertical="center" wrapText="1"/>
    </xf>
    <xf numFmtId="1" fontId="55" fillId="7" borderId="102" xfId="13" applyNumberFormat="1" applyFont="1" applyFill="1" applyBorder="1" applyAlignment="1">
      <alignment vertical="center" wrapText="1"/>
    </xf>
    <xf numFmtId="1" fontId="55" fillId="7" borderId="103" xfId="13" applyNumberFormat="1" applyFont="1" applyFill="1" applyBorder="1" applyAlignment="1">
      <alignment vertical="center" wrapText="1"/>
    </xf>
    <xf numFmtId="1" fontId="55" fillId="7" borderId="79" xfId="13" applyNumberFormat="1" applyFont="1" applyFill="1" applyBorder="1" applyAlignment="1">
      <alignment vertical="center" wrapText="1"/>
    </xf>
    <xf numFmtId="1" fontId="55" fillId="7" borderId="104" xfId="13" applyNumberFormat="1" applyFont="1" applyFill="1" applyBorder="1" applyAlignment="1">
      <alignment vertical="center" wrapText="1"/>
    </xf>
    <xf numFmtId="1" fontId="55" fillId="7" borderId="105" xfId="13" applyNumberFormat="1" applyFont="1" applyFill="1" applyBorder="1" applyAlignment="1">
      <alignment vertical="center" wrapText="1"/>
    </xf>
    <xf numFmtId="1" fontId="55" fillId="5" borderId="106" xfId="0" applyNumberFormat="1" applyFont="1" applyFill="1" applyBorder="1" applyAlignment="1">
      <alignment vertical="center" wrapText="1"/>
    </xf>
    <xf numFmtId="170" fontId="14" fillId="5" borderId="2" xfId="2" applyNumberFormat="1" applyFont="1" applyFill="1" applyBorder="1" applyAlignment="1" applyProtection="1">
      <alignment vertical="center" wrapText="1"/>
    </xf>
    <xf numFmtId="170" fontId="14" fillId="3" borderId="2" xfId="2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1" fontId="0" fillId="7" borderId="0" xfId="0" applyNumberFormat="1" applyFill="1" applyProtection="1"/>
    <xf numFmtId="1" fontId="35" fillId="0" borderId="0" xfId="0" applyNumberFormat="1" applyFont="1" applyProtection="1"/>
    <xf numFmtId="1" fontId="0" fillId="0" borderId="0" xfId="0" applyNumberFormat="1" applyProtection="1"/>
    <xf numFmtId="1" fontId="23" fillId="0" borderId="0" xfId="0" applyNumberFormat="1" applyFont="1" applyFill="1" applyBorder="1" applyAlignment="1" applyProtection="1">
      <alignment vertical="center"/>
    </xf>
    <xf numFmtId="1" fontId="0" fillId="7" borderId="0" xfId="0" applyNumberForma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1" fontId="0" fillId="0" borderId="0" xfId="0" applyNumberFormat="1" applyFont="1" applyAlignment="1" applyProtection="1">
      <alignment vertical="center"/>
    </xf>
    <xf numFmtId="1" fontId="0" fillId="7" borderId="59" xfId="0" applyNumberFormat="1" applyFont="1" applyFill="1" applyBorder="1" applyAlignment="1" applyProtection="1">
      <alignment horizontal="right" vertical="center" wrapText="1"/>
    </xf>
    <xf numFmtId="1" fontId="0" fillId="11" borderId="107" xfId="0" applyNumberFormat="1" applyFill="1" applyBorder="1" applyAlignment="1" applyProtection="1">
      <alignment vertical="center" wrapText="1"/>
    </xf>
    <xf numFmtId="1" fontId="0" fillId="11" borderId="108" xfId="0" applyNumberFormat="1" applyFill="1" applyBorder="1" applyAlignment="1" applyProtection="1">
      <alignment vertical="center" wrapText="1"/>
    </xf>
    <xf numFmtId="1" fontId="0" fillId="11" borderId="109" xfId="0" applyNumberFormat="1" applyFill="1" applyBorder="1" applyAlignment="1" applyProtection="1">
      <alignment vertical="center" wrapText="1"/>
    </xf>
    <xf numFmtId="1" fontId="0" fillId="11" borderId="110" xfId="0" applyNumberFormat="1" applyFill="1" applyBorder="1" applyAlignment="1" applyProtection="1">
      <alignment vertical="center" wrapText="1"/>
    </xf>
    <xf numFmtId="1" fontId="0" fillId="11" borderId="111" xfId="0" applyNumberFormat="1" applyFill="1" applyBorder="1" applyAlignment="1" applyProtection="1">
      <alignment vertical="center" wrapText="1"/>
    </xf>
    <xf numFmtId="1" fontId="0" fillId="11" borderId="112" xfId="0" applyNumberFormat="1" applyFill="1" applyBorder="1" applyAlignment="1" applyProtection="1">
      <alignment vertical="center" wrapText="1"/>
    </xf>
    <xf numFmtId="1" fontId="0" fillId="12" borderId="107" xfId="0" applyNumberFormat="1" applyFill="1" applyBorder="1" applyAlignment="1" applyProtection="1">
      <alignment horizontal="left" vertical="center"/>
    </xf>
    <xf numFmtId="1" fontId="0" fillId="12" borderId="113" xfId="0" applyNumberFormat="1" applyFill="1" applyBorder="1" applyAlignment="1" applyProtection="1">
      <alignment horizontal="left" vertical="center" wrapText="1"/>
    </xf>
    <xf numFmtId="1" fontId="0" fillId="12" borderId="114" xfId="0" applyNumberFormat="1" applyFill="1" applyBorder="1" applyAlignment="1" applyProtection="1">
      <alignment horizontal="left" vertical="center" wrapText="1"/>
    </xf>
    <xf numFmtId="1" fontId="0" fillId="12" borderId="57" xfId="0" applyNumberFormat="1" applyFill="1" applyBorder="1" applyAlignment="1" applyProtection="1">
      <alignment horizontal="left" vertical="center" wrapText="1"/>
    </xf>
    <xf numFmtId="1" fontId="0" fillId="12" borderId="111" xfId="0" applyNumberFormat="1" applyFill="1" applyBorder="1" applyAlignment="1" applyProtection="1">
      <alignment horizontal="left" vertical="center" wrapText="1"/>
    </xf>
    <xf numFmtId="1" fontId="0" fillId="12" borderId="115" xfId="0" applyNumberFormat="1" applyFill="1" applyBorder="1" applyAlignment="1" applyProtection="1">
      <alignment horizontal="left" vertical="center" wrapText="1"/>
    </xf>
    <xf numFmtId="1" fontId="0" fillId="11" borderId="65" xfId="0" applyNumberFormat="1" applyFill="1" applyBorder="1" applyAlignment="1" applyProtection="1">
      <alignment vertical="center" wrapText="1"/>
    </xf>
    <xf numFmtId="1" fontId="0" fillId="12" borderId="116" xfId="0" applyNumberFormat="1" applyFill="1" applyBorder="1" applyAlignment="1" applyProtection="1">
      <alignment vertical="center" wrapText="1"/>
    </xf>
    <xf numFmtId="1" fontId="0" fillId="6" borderId="77" xfId="0" applyNumberFormat="1" applyFill="1" applyBorder="1" applyAlignment="1" applyProtection="1">
      <alignment horizontal="left" vertical="center" wrapText="1"/>
    </xf>
    <xf numFmtId="1" fontId="0" fillId="6" borderId="78" xfId="0" applyNumberFormat="1" applyFont="1" applyFill="1" applyBorder="1" applyAlignment="1" applyProtection="1">
      <alignment horizontal="left" vertical="center" wrapText="1"/>
    </xf>
    <xf numFmtId="1" fontId="0" fillId="6" borderId="50" xfId="0" applyNumberFormat="1" applyFill="1" applyBorder="1" applyAlignment="1" applyProtection="1">
      <alignment horizontal="center" vertical="center" wrapText="1"/>
    </xf>
    <xf numFmtId="1" fontId="25" fillId="6" borderId="51" xfId="0" applyNumberFormat="1" applyFont="1" applyFill="1" applyBorder="1" applyAlignment="1" applyProtection="1">
      <alignment horizontal="left" vertical="center" wrapText="1" indent="1"/>
    </xf>
    <xf numFmtId="1" fontId="0" fillId="3" borderId="42" xfId="0" applyNumberFormat="1" applyFill="1" applyBorder="1" applyAlignment="1"/>
    <xf numFmtId="1" fontId="0" fillId="7" borderId="0" xfId="0" applyNumberFormat="1" applyFill="1"/>
    <xf numFmtId="1" fontId="0" fillId="0" borderId="0" xfId="0" applyNumberFormat="1"/>
    <xf numFmtId="1" fontId="25" fillId="5" borderId="31" xfId="0" applyNumberFormat="1" applyFont="1" applyFill="1" applyBorder="1" applyAlignment="1">
      <alignment horizontal="right" vertical="center" wrapText="1"/>
    </xf>
    <xf numFmtId="1" fontId="0" fillId="3" borderId="23" xfId="0" applyNumberFormat="1" applyFill="1" applyBorder="1" applyAlignment="1"/>
    <xf numFmtId="1" fontId="0" fillId="3" borderId="42" xfId="0" applyNumberFormat="1" applyFill="1" applyBorder="1" applyAlignment="1">
      <alignment wrapText="1"/>
    </xf>
    <xf numFmtId="3" fontId="21" fillId="11" borderId="117" xfId="0" applyNumberFormat="1" applyFont="1" applyFill="1" applyBorder="1" applyAlignment="1" applyProtection="1">
      <alignment vertical="center"/>
    </xf>
    <xf numFmtId="3" fontId="21" fillId="11" borderId="49" xfId="0" applyNumberFormat="1" applyFont="1" applyFill="1" applyBorder="1" applyAlignment="1" applyProtection="1">
      <alignment vertical="center"/>
    </xf>
    <xf numFmtId="3" fontId="21" fillId="11" borderId="118" xfId="0" applyNumberFormat="1" applyFont="1" applyFill="1" applyBorder="1" applyAlignment="1" applyProtection="1">
      <alignment vertical="center"/>
    </xf>
    <xf numFmtId="3" fontId="21" fillId="11" borderId="119" xfId="0" applyNumberFormat="1" applyFont="1" applyFill="1" applyBorder="1" applyAlignment="1" applyProtection="1">
      <alignment vertical="center"/>
    </xf>
    <xf numFmtId="3" fontId="0" fillId="4" borderId="120" xfId="0" applyNumberFormat="1" applyFont="1" applyFill="1" applyBorder="1" applyAlignment="1" applyProtection="1">
      <alignment vertical="center" wrapText="1"/>
      <protection locked="0"/>
    </xf>
    <xf numFmtId="3" fontId="0" fillId="4" borderId="51" xfId="0" applyNumberFormat="1" applyFont="1" applyFill="1" applyBorder="1" applyAlignment="1" applyProtection="1">
      <alignment vertical="center" wrapText="1"/>
      <protection locked="0"/>
    </xf>
    <xf numFmtId="3" fontId="0" fillId="4" borderId="57" xfId="0" applyNumberFormat="1" applyFont="1" applyFill="1" applyBorder="1" applyAlignment="1" applyProtection="1">
      <alignment vertical="center" wrapText="1"/>
      <protection locked="0"/>
    </xf>
    <xf numFmtId="3" fontId="0" fillId="4" borderId="50" xfId="0" applyNumberFormat="1" applyFont="1" applyFill="1" applyBorder="1" applyAlignment="1" applyProtection="1">
      <alignment vertical="center" wrapText="1"/>
      <protection locked="0"/>
    </xf>
    <xf numFmtId="3" fontId="0" fillId="4" borderId="121" xfId="0" applyNumberFormat="1" applyFont="1" applyFill="1" applyBorder="1" applyAlignment="1" applyProtection="1">
      <alignment vertical="center" wrapText="1"/>
      <protection locked="0"/>
    </xf>
    <xf numFmtId="3" fontId="0" fillId="4" borderId="53" xfId="0" applyNumberFormat="1" applyFont="1" applyFill="1" applyBorder="1" applyAlignment="1" applyProtection="1">
      <alignment vertical="center" wrapText="1"/>
      <protection locked="0"/>
    </xf>
    <xf numFmtId="3" fontId="0" fillId="4" borderId="122" xfId="0" applyNumberFormat="1" applyFont="1" applyFill="1" applyBorder="1" applyAlignment="1" applyProtection="1">
      <alignment vertical="center" wrapText="1"/>
      <protection locked="0"/>
    </xf>
    <xf numFmtId="3" fontId="0" fillId="4" borderId="52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vertical="center"/>
    </xf>
    <xf numFmtId="3" fontId="21" fillId="12" borderId="119" xfId="0" applyNumberFormat="1" applyFont="1" applyFill="1" applyBorder="1" applyAlignment="1" applyProtection="1">
      <alignment vertical="center"/>
    </xf>
    <xf numFmtId="3" fontId="0" fillId="12" borderId="120" xfId="0" applyNumberFormat="1" applyFill="1" applyBorder="1" applyAlignment="1" applyProtection="1">
      <alignment vertical="center" wrapText="1"/>
    </xf>
    <xf numFmtId="3" fontId="0" fillId="12" borderId="51" xfId="0" applyNumberFormat="1" applyFill="1" applyBorder="1" applyAlignment="1" applyProtection="1">
      <alignment vertical="center" wrapText="1"/>
    </xf>
    <xf numFmtId="3" fontId="0" fillId="12" borderId="123" xfId="0" applyNumberFormat="1" applyFill="1" applyBorder="1" applyAlignment="1" applyProtection="1">
      <alignment vertical="center" wrapText="1"/>
    </xf>
    <xf numFmtId="3" fontId="0" fillId="12" borderId="124" xfId="0" applyNumberFormat="1" applyFill="1" applyBorder="1" applyAlignment="1" applyProtection="1">
      <alignment vertical="center" wrapText="1"/>
    </xf>
    <xf numFmtId="3" fontId="0" fillId="4" borderId="120" xfId="0" applyNumberFormat="1" applyFill="1" applyBorder="1" applyAlignment="1" applyProtection="1">
      <alignment vertical="center" wrapText="1"/>
      <protection locked="0"/>
    </xf>
    <xf numFmtId="3" fontId="0" fillId="4" borderId="51" xfId="0" applyNumberFormat="1" applyFill="1" applyBorder="1" applyAlignment="1" applyProtection="1">
      <alignment vertical="center" wrapText="1"/>
      <protection locked="0"/>
    </xf>
    <xf numFmtId="3" fontId="0" fillId="4" borderId="123" xfId="0" applyNumberFormat="1" applyFill="1" applyBorder="1" applyAlignment="1" applyProtection="1">
      <alignment vertical="center" wrapText="1"/>
      <protection locked="0"/>
    </xf>
    <xf numFmtId="3" fontId="0" fillId="4" borderId="124" xfId="0" applyNumberFormat="1" applyFill="1" applyBorder="1" applyAlignment="1" applyProtection="1">
      <alignment vertical="center" wrapText="1"/>
      <protection locked="0"/>
    </xf>
    <xf numFmtId="3" fontId="25" fillId="4" borderId="120" xfId="0" applyNumberFormat="1" applyFont="1" applyFill="1" applyBorder="1" applyAlignment="1" applyProtection="1">
      <alignment vertical="center" wrapText="1"/>
      <protection locked="0"/>
    </xf>
    <xf numFmtId="3" fontId="25" fillId="4" borderId="51" xfId="0" applyNumberFormat="1" applyFont="1" applyFill="1" applyBorder="1" applyAlignment="1" applyProtection="1">
      <alignment vertical="center" wrapText="1"/>
      <protection locked="0"/>
    </xf>
    <xf numFmtId="3" fontId="25" fillId="4" borderId="123" xfId="0" applyNumberFormat="1" applyFont="1" applyFill="1" applyBorder="1" applyAlignment="1" applyProtection="1">
      <alignment vertical="center" wrapText="1"/>
      <protection locked="0"/>
    </xf>
    <xf numFmtId="3" fontId="25" fillId="4" borderId="124" xfId="0" applyNumberFormat="1" applyFont="1" applyFill="1" applyBorder="1" applyAlignment="1" applyProtection="1">
      <alignment vertical="center" wrapText="1"/>
      <protection locked="0"/>
    </xf>
    <xf numFmtId="3" fontId="0" fillId="4" borderId="123" xfId="0" applyNumberFormat="1" applyFont="1" applyFill="1" applyBorder="1" applyAlignment="1" applyProtection="1">
      <alignment vertical="center" wrapText="1"/>
      <protection locked="0"/>
    </xf>
    <xf numFmtId="3" fontId="0" fillId="4" borderId="124" xfId="0" applyNumberFormat="1" applyFont="1" applyFill="1" applyBorder="1" applyAlignment="1" applyProtection="1">
      <alignment vertical="center" wrapText="1"/>
      <protection locked="0"/>
    </xf>
    <xf numFmtId="3" fontId="21" fillId="7" borderId="120" xfId="0" applyNumberFormat="1" applyFont="1" applyFill="1" applyBorder="1" applyAlignment="1" applyProtection="1">
      <alignment vertical="center" wrapText="1"/>
    </xf>
    <xf numFmtId="3" fontId="21" fillId="7" borderId="51" xfId="0" applyNumberFormat="1" applyFont="1" applyFill="1" applyBorder="1" applyAlignment="1" applyProtection="1">
      <alignment vertical="center" wrapText="1"/>
    </xf>
    <xf numFmtId="3" fontId="21" fillId="7" borderId="123" xfId="0" applyNumberFormat="1" applyFont="1" applyFill="1" applyBorder="1" applyAlignment="1" applyProtection="1">
      <alignment vertical="center" wrapText="1"/>
    </xf>
    <xf numFmtId="3" fontId="21" fillId="7" borderId="124" xfId="0" applyNumberFormat="1" applyFont="1" applyFill="1" applyBorder="1" applyAlignment="1" applyProtection="1">
      <alignment vertical="center" wrapText="1"/>
    </xf>
    <xf numFmtId="3" fontId="0" fillId="0" borderId="56" xfId="0" applyNumberFormat="1" applyFill="1" applyBorder="1" applyAlignment="1" applyProtection="1">
      <alignment horizontal="center" vertical="center" wrapText="1"/>
    </xf>
    <xf numFmtId="3" fontId="21" fillId="11" borderId="125" xfId="0" applyNumberFormat="1" applyFont="1" applyFill="1" applyBorder="1" applyAlignment="1" applyProtection="1">
      <alignment vertical="center"/>
    </xf>
    <xf numFmtId="3" fontId="0" fillId="11" borderId="126" xfId="0" applyNumberFormat="1" applyFont="1" applyFill="1" applyBorder="1" applyAlignment="1" applyProtection="1">
      <alignment horizontal="right" vertical="center" wrapText="1"/>
    </xf>
    <xf numFmtId="3" fontId="0" fillId="11" borderId="127" xfId="0" applyNumberFormat="1" applyFont="1" applyFill="1" applyBorder="1" applyAlignment="1" applyProtection="1">
      <alignment horizontal="right" vertical="center" wrapText="1"/>
    </xf>
    <xf numFmtId="3" fontId="0" fillId="11" borderId="128" xfId="0" applyNumberFormat="1" applyFont="1" applyFill="1" applyBorder="1" applyAlignment="1" applyProtection="1">
      <alignment horizontal="right" vertical="center" wrapText="1"/>
    </xf>
    <xf numFmtId="3" fontId="0" fillId="11" borderId="98" xfId="0" applyNumberFormat="1" applyFont="1" applyFill="1" applyBorder="1" applyAlignment="1" applyProtection="1">
      <alignment horizontal="right" vertical="center" wrapText="1"/>
    </xf>
    <xf numFmtId="3" fontId="25" fillId="4" borderId="50" xfId="0" applyNumberFormat="1" applyFont="1" applyFill="1" applyBorder="1" applyAlignment="1" applyProtection="1">
      <alignment vertical="center" wrapText="1"/>
      <protection locked="0"/>
    </xf>
    <xf numFmtId="3" fontId="0" fillId="4" borderId="129" xfId="0" applyNumberFormat="1" applyFont="1" applyFill="1" applyBorder="1" applyAlignment="1" applyProtection="1">
      <alignment vertical="center" wrapText="1"/>
      <protection locked="0"/>
    </xf>
    <xf numFmtId="3" fontId="0" fillId="0" borderId="130" xfId="0" applyNumberFormat="1" applyBorder="1" applyAlignment="1" applyProtection="1">
      <alignment vertical="center" wrapText="1"/>
      <protection locked="0"/>
    </xf>
    <xf numFmtId="3" fontId="0" fillId="0" borderId="131" xfId="0" applyNumberFormat="1" applyBorder="1" applyAlignment="1" applyProtection="1">
      <alignment vertical="center" wrapText="1"/>
      <protection locked="0"/>
    </xf>
    <xf numFmtId="3" fontId="0" fillId="0" borderId="132" xfId="0" applyNumberFormat="1" applyBorder="1" applyAlignment="1" applyProtection="1">
      <alignment vertical="center" wrapText="1"/>
      <protection locked="0"/>
    </xf>
    <xf numFmtId="3" fontId="0" fillId="0" borderId="133" xfId="0" applyNumberFormat="1" applyBorder="1" applyAlignment="1" applyProtection="1">
      <alignment vertical="center" wrapText="1"/>
      <protection locked="0"/>
    </xf>
    <xf numFmtId="3" fontId="0" fillId="0" borderId="134" xfId="0" applyNumberFormat="1" applyBorder="1" applyAlignment="1" applyProtection="1">
      <alignment vertical="center" wrapText="1"/>
      <protection locked="0"/>
    </xf>
    <xf numFmtId="3" fontId="0" fillId="0" borderId="126" xfId="0" applyNumberFormat="1" applyBorder="1" applyAlignment="1" applyProtection="1">
      <alignment vertical="center" wrapText="1"/>
      <protection locked="0"/>
    </xf>
    <xf numFmtId="3" fontId="0" fillId="0" borderId="127" xfId="0" applyNumberFormat="1" applyBorder="1" applyAlignment="1" applyProtection="1">
      <alignment vertical="center" wrapText="1"/>
      <protection locked="0"/>
    </xf>
    <xf numFmtId="3" fontId="0" fillId="0" borderId="135" xfId="0" applyNumberFormat="1" applyBorder="1" applyAlignment="1" applyProtection="1">
      <alignment vertical="center" wrapText="1"/>
      <protection locked="0"/>
    </xf>
    <xf numFmtId="3" fontId="0" fillId="0" borderId="136" xfId="0" applyNumberFormat="1" applyBorder="1" applyAlignment="1" applyProtection="1">
      <alignment vertical="center" wrapText="1"/>
      <protection locked="0"/>
    </xf>
    <xf numFmtId="3" fontId="53" fillId="7" borderId="120" xfId="0" applyNumberFormat="1" applyFont="1" applyFill="1" applyBorder="1" applyAlignment="1" applyProtection="1">
      <alignment vertical="center" wrapText="1"/>
    </xf>
    <xf numFmtId="3" fontId="53" fillId="7" borderId="51" xfId="0" applyNumberFormat="1" applyFont="1" applyFill="1" applyBorder="1" applyAlignment="1" applyProtection="1">
      <alignment vertical="center" wrapText="1"/>
    </xf>
    <xf numFmtId="3" fontId="53" fillId="7" borderId="123" xfId="0" applyNumberFormat="1" applyFont="1" applyFill="1" applyBorder="1" applyAlignment="1" applyProtection="1">
      <alignment vertical="center" wrapText="1"/>
    </xf>
    <xf numFmtId="3" fontId="53" fillId="7" borderId="124" xfId="0" applyNumberFormat="1" applyFont="1" applyFill="1" applyBorder="1" applyAlignment="1" applyProtection="1">
      <alignment vertical="center" wrapText="1"/>
    </xf>
    <xf numFmtId="3" fontId="25" fillId="4" borderId="137" xfId="0" applyNumberFormat="1" applyFont="1" applyFill="1" applyBorder="1" applyAlignment="1" applyProtection="1">
      <alignment vertical="center" wrapText="1"/>
      <protection locked="0"/>
    </xf>
    <xf numFmtId="3" fontId="25" fillId="4" borderId="73" xfId="0" applyNumberFormat="1" applyFont="1" applyFill="1" applyBorder="1" applyAlignment="1" applyProtection="1">
      <alignment vertical="center" wrapText="1"/>
      <protection locked="0"/>
    </xf>
    <xf numFmtId="3" fontId="25" fillId="4" borderId="138" xfId="0" applyNumberFormat="1" applyFont="1" applyFill="1" applyBorder="1" applyAlignment="1" applyProtection="1">
      <alignment vertical="center" wrapText="1"/>
      <protection locked="0"/>
    </xf>
    <xf numFmtId="3" fontId="25" fillId="4" borderId="48" xfId="0" applyNumberFormat="1" applyFont="1" applyFill="1" applyBorder="1" applyAlignment="1" applyProtection="1">
      <alignment vertical="center" wrapText="1"/>
      <protection locked="0"/>
    </xf>
    <xf numFmtId="3" fontId="25" fillId="4" borderId="139" xfId="0" applyNumberFormat="1" applyFont="1" applyFill="1" applyBorder="1" applyAlignment="1" applyProtection="1">
      <alignment vertical="center" wrapText="1"/>
      <protection locked="0"/>
    </xf>
    <xf numFmtId="3" fontId="25" fillId="4" borderId="140" xfId="0" applyNumberFormat="1" applyFont="1" applyFill="1" applyBorder="1" applyAlignment="1" applyProtection="1">
      <alignment vertical="center" wrapText="1"/>
      <protection locked="0"/>
    </xf>
    <xf numFmtId="3" fontId="25" fillId="4" borderId="141" xfId="0" applyNumberFormat="1" applyFont="1" applyFill="1" applyBorder="1" applyAlignment="1" applyProtection="1">
      <alignment vertical="center" wrapText="1"/>
      <protection locked="0"/>
    </xf>
    <xf numFmtId="3" fontId="25" fillId="4" borderId="142" xfId="0" applyNumberFormat="1" applyFont="1" applyFill="1" applyBorder="1" applyAlignment="1" applyProtection="1">
      <alignment vertical="center" wrapText="1"/>
      <protection locked="0"/>
    </xf>
    <xf numFmtId="3" fontId="25" fillId="4" borderId="121" xfId="0" applyNumberFormat="1" applyFont="1" applyFill="1" applyBorder="1" applyAlignment="1" applyProtection="1">
      <alignment vertical="center" wrapText="1"/>
      <protection locked="0"/>
    </xf>
    <xf numFmtId="3" fontId="25" fillId="4" borderId="53" xfId="0" applyNumberFormat="1" applyFont="1" applyFill="1" applyBorder="1" applyAlignment="1" applyProtection="1">
      <alignment vertical="center" wrapText="1"/>
      <protection locked="0"/>
    </xf>
    <xf numFmtId="3" fontId="25" fillId="4" borderId="129" xfId="0" applyNumberFormat="1" applyFont="1" applyFill="1" applyBorder="1" applyAlignment="1" applyProtection="1">
      <alignment vertical="center" wrapText="1"/>
      <protection locked="0"/>
    </xf>
    <xf numFmtId="3" fontId="25" fillId="4" borderId="52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3" fontId="23" fillId="4" borderId="61" xfId="0" applyNumberFormat="1" applyFont="1" applyFill="1" applyBorder="1" applyAlignment="1" applyProtection="1">
      <alignment vertical="center" wrapText="1"/>
    </xf>
    <xf numFmtId="3" fontId="25" fillId="4" borderId="55" xfId="0" applyNumberFormat="1" applyFont="1" applyFill="1" applyBorder="1" applyAlignment="1" applyProtection="1">
      <alignment vertical="center" wrapText="1"/>
      <protection locked="0"/>
    </xf>
    <xf numFmtId="3" fontId="25" fillId="4" borderId="143" xfId="0" applyNumberFormat="1" applyFont="1" applyFill="1" applyBorder="1" applyAlignment="1" applyProtection="1">
      <alignment vertical="center" wrapText="1"/>
      <protection locked="0"/>
    </xf>
    <xf numFmtId="3" fontId="25" fillId="4" borderId="144" xfId="0" applyNumberFormat="1" applyFont="1" applyFill="1" applyBorder="1" applyAlignment="1" applyProtection="1">
      <alignment vertical="center" wrapText="1"/>
      <protection locked="0"/>
    </xf>
    <xf numFmtId="3" fontId="25" fillId="4" borderId="145" xfId="0" applyNumberFormat="1" applyFont="1" applyFill="1" applyBorder="1" applyAlignment="1" applyProtection="1">
      <alignment vertical="center" wrapText="1"/>
      <protection locked="0"/>
    </xf>
    <xf numFmtId="3" fontId="25" fillId="4" borderId="146" xfId="0" applyNumberFormat="1" applyFont="1" applyFill="1" applyBorder="1" applyAlignment="1" applyProtection="1">
      <alignment vertical="center" wrapText="1"/>
      <protection locked="0"/>
    </xf>
    <xf numFmtId="3" fontId="25" fillId="4" borderId="147" xfId="0" applyNumberFormat="1" applyFont="1" applyFill="1" applyBorder="1" applyAlignment="1" applyProtection="1">
      <alignment vertical="center" wrapText="1"/>
      <protection locked="0"/>
    </xf>
    <xf numFmtId="3" fontId="25" fillId="4" borderId="148" xfId="0" applyNumberFormat="1" applyFont="1" applyFill="1" applyBorder="1" applyAlignment="1" applyProtection="1">
      <alignment vertical="center" wrapText="1"/>
      <protection locked="0"/>
    </xf>
    <xf numFmtId="3" fontId="25" fillId="4" borderId="149" xfId="0" applyNumberFormat="1" applyFont="1" applyFill="1" applyBorder="1" applyAlignment="1" applyProtection="1">
      <alignment vertical="center" wrapText="1"/>
      <protection locked="0"/>
    </xf>
    <xf numFmtId="3" fontId="38" fillId="7" borderId="150" xfId="0" applyNumberFormat="1" applyFont="1" applyFill="1" applyBorder="1" applyAlignment="1" applyProtection="1">
      <alignment vertical="center" wrapText="1"/>
    </xf>
    <xf numFmtId="3" fontId="38" fillId="4" borderId="150" xfId="0" applyNumberFormat="1" applyFont="1" applyFill="1" applyBorder="1" applyAlignment="1" applyProtection="1">
      <alignment vertical="center" wrapText="1"/>
      <protection locked="0"/>
    </xf>
    <xf numFmtId="3" fontId="38" fillId="7" borderId="151" xfId="0" applyNumberFormat="1" applyFont="1" applyFill="1" applyBorder="1" applyAlignment="1" applyProtection="1">
      <alignment vertical="center" wrapText="1"/>
    </xf>
    <xf numFmtId="3" fontId="38" fillId="4" borderId="15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 applyProtection="1">
      <alignment vertical="center" wrapText="1"/>
    </xf>
    <xf numFmtId="3" fontId="21" fillId="7" borderId="152" xfId="0" applyNumberFormat="1" applyFont="1" applyFill="1" applyBorder="1" applyAlignment="1" applyProtection="1">
      <alignment vertical="center" wrapText="1"/>
    </xf>
    <xf numFmtId="3" fontId="30" fillId="9" borderId="0" xfId="0" applyNumberFormat="1" applyFont="1" applyFill="1" applyBorder="1" applyAlignment="1" applyProtection="1">
      <alignment horizontal="center" vertical="center" wrapText="1"/>
    </xf>
    <xf numFmtId="3" fontId="0" fillId="0" borderId="153" xfId="0" applyNumberFormat="1" applyBorder="1" applyAlignment="1" applyProtection="1">
      <alignment vertical="center" wrapText="1"/>
      <protection locked="0"/>
    </xf>
    <xf numFmtId="3" fontId="0" fillId="0" borderId="150" xfId="0" applyNumberFormat="1" applyBorder="1" applyAlignment="1" applyProtection="1">
      <alignment vertical="center" wrapText="1"/>
      <protection locked="0"/>
    </xf>
    <xf numFmtId="3" fontId="0" fillId="0" borderId="154" xfId="0" applyNumberFormat="1" applyBorder="1" applyAlignment="1" applyProtection="1">
      <alignment vertical="center" wrapText="1"/>
      <protection locked="0"/>
    </xf>
    <xf numFmtId="3" fontId="0" fillId="0" borderId="155" xfId="0" applyNumberFormat="1" applyBorder="1" applyAlignment="1" applyProtection="1">
      <alignment vertical="center" wrapText="1"/>
      <protection locked="0"/>
    </xf>
    <xf numFmtId="3" fontId="0" fillId="0" borderId="156" xfId="0" applyNumberFormat="1" applyBorder="1" applyAlignment="1" applyProtection="1">
      <alignment vertical="center" wrapText="1"/>
      <protection locked="0"/>
    </xf>
    <xf numFmtId="3" fontId="0" fillId="0" borderId="157" xfId="0" applyNumberFormat="1" applyBorder="1" applyAlignment="1" applyProtection="1">
      <alignment vertical="center" wrapText="1"/>
      <protection locked="0"/>
    </xf>
    <xf numFmtId="3" fontId="21" fillId="7" borderId="158" xfId="0" applyNumberFormat="1" applyFont="1" applyFill="1" applyBorder="1" applyAlignment="1" applyProtection="1">
      <alignment vertical="center" wrapText="1"/>
    </xf>
    <xf numFmtId="3" fontId="21" fillId="7" borderId="159" xfId="0" applyNumberFormat="1" applyFont="1" applyFill="1" applyBorder="1" applyAlignment="1" applyProtection="1">
      <alignment vertical="center" wrapText="1"/>
    </xf>
    <xf numFmtId="3" fontId="21" fillId="7" borderId="160" xfId="0" applyNumberFormat="1" applyFont="1" applyFill="1" applyBorder="1" applyAlignment="1" applyProtection="1">
      <alignment vertical="center" wrapText="1"/>
    </xf>
    <xf numFmtId="3" fontId="21" fillId="7" borderId="161" xfId="0" applyNumberFormat="1" applyFont="1" applyFill="1" applyBorder="1" applyAlignment="1" applyProtection="1">
      <alignment vertical="center" wrapText="1"/>
    </xf>
    <xf numFmtId="3" fontId="44" fillId="0" borderId="162" xfId="0" applyNumberFormat="1" applyFont="1" applyFill="1" applyBorder="1" applyAlignment="1" applyProtection="1">
      <alignment vertical="center" wrapText="1"/>
      <protection locked="0"/>
    </xf>
    <xf numFmtId="3" fontId="44" fillId="0" borderId="68" xfId="0" applyNumberFormat="1" applyFont="1" applyFill="1" applyBorder="1" applyAlignment="1" applyProtection="1">
      <alignment vertical="center" wrapText="1"/>
      <protection locked="0"/>
    </xf>
    <xf numFmtId="3" fontId="44" fillId="0" borderId="163" xfId="0" applyNumberFormat="1" applyFont="1" applyFill="1" applyBorder="1" applyAlignment="1" applyProtection="1">
      <alignment vertical="center" wrapText="1"/>
      <protection locked="0"/>
    </xf>
    <xf numFmtId="3" fontId="44" fillId="0" borderId="164" xfId="0" applyNumberFormat="1" applyFont="1" applyFill="1" applyBorder="1" applyAlignment="1" applyProtection="1">
      <alignment vertical="center" wrapText="1"/>
      <protection locked="0"/>
    </xf>
    <xf numFmtId="3" fontId="56" fillId="12" borderId="165" xfId="0" applyNumberFormat="1" applyFont="1" applyFill="1" applyBorder="1" applyAlignment="1" applyProtection="1">
      <alignment vertical="center" wrapText="1"/>
    </xf>
    <xf numFmtId="3" fontId="56" fillId="12" borderId="166" xfId="0" applyNumberFormat="1" applyFont="1" applyFill="1" applyBorder="1" applyAlignment="1" applyProtection="1">
      <alignment vertical="center" wrapText="1"/>
    </xf>
    <xf numFmtId="3" fontId="56" fillId="12" borderId="167" xfId="0" applyNumberFormat="1" applyFont="1" applyFill="1" applyBorder="1" applyAlignment="1" applyProtection="1">
      <alignment vertical="center" wrapText="1"/>
    </xf>
    <xf numFmtId="3" fontId="56" fillId="12" borderId="168" xfId="0" applyNumberFormat="1" applyFont="1" applyFill="1" applyBorder="1" applyAlignment="1" applyProtection="1">
      <alignment vertical="center" wrapText="1"/>
    </xf>
    <xf numFmtId="3" fontId="44" fillId="7" borderId="137" xfId="0" applyNumberFormat="1" applyFont="1" applyFill="1" applyBorder="1" applyAlignment="1" applyProtection="1">
      <alignment horizontal="center" vertical="center" wrapText="1"/>
    </xf>
    <xf numFmtId="3" fontId="44" fillId="7" borderId="54" xfId="0" applyNumberFormat="1" applyFont="1" applyFill="1" applyBorder="1" applyAlignment="1" applyProtection="1">
      <alignment horizontal="center" vertical="center" wrapText="1"/>
    </xf>
    <xf numFmtId="3" fontId="44" fillId="0" borderId="138" xfId="0" applyNumberFormat="1" applyFont="1" applyFill="1" applyBorder="1" applyAlignment="1" applyProtection="1">
      <alignment vertical="center" wrapText="1"/>
      <protection locked="0"/>
    </xf>
    <xf numFmtId="3" fontId="44" fillId="0" borderId="169" xfId="0" applyNumberFormat="1" applyFont="1" applyFill="1" applyBorder="1" applyAlignment="1" applyProtection="1">
      <alignment vertical="center" wrapText="1"/>
      <protection locked="0"/>
    </xf>
    <xf numFmtId="3" fontId="44" fillId="0" borderId="137" xfId="0" applyNumberFormat="1" applyFont="1" applyFill="1" applyBorder="1" applyAlignment="1" applyProtection="1">
      <alignment vertical="center" wrapText="1"/>
      <protection locked="0"/>
    </xf>
    <xf numFmtId="3" fontId="44" fillId="7" borderId="162" xfId="0" applyNumberFormat="1" applyFont="1" applyFill="1" applyBorder="1" applyAlignment="1" applyProtection="1">
      <alignment horizontal="center" vertical="center" wrapText="1"/>
    </xf>
    <xf numFmtId="3" fontId="44" fillId="7" borderId="68" xfId="0" applyNumberFormat="1" applyFont="1" applyFill="1" applyBorder="1" applyAlignment="1" applyProtection="1">
      <alignment horizontal="center" vertical="center" wrapText="1"/>
    </xf>
    <xf numFmtId="3" fontId="56" fillId="7" borderId="165" xfId="0" applyNumberFormat="1" applyFont="1" applyFill="1" applyBorder="1" applyAlignment="1" applyProtection="1">
      <alignment horizontal="center" vertical="center" wrapText="1"/>
    </xf>
    <xf numFmtId="3" fontId="56" fillId="7" borderId="166" xfId="0" applyNumberFormat="1" applyFont="1" applyFill="1" applyBorder="1" applyAlignment="1" applyProtection="1">
      <alignment horizontal="center" vertical="center" wrapText="1"/>
    </xf>
    <xf numFmtId="3" fontId="44" fillId="0" borderId="54" xfId="0" applyNumberFormat="1" applyFont="1" applyFill="1" applyBorder="1" applyAlignment="1" applyProtection="1">
      <alignment vertical="center" wrapText="1"/>
      <protection locked="0"/>
    </xf>
    <xf numFmtId="3" fontId="11" fillId="12" borderId="170" xfId="0" applyNumberFormat="1" applyFont="1" applyFill="1" applyBorder="1" applyAlignment="1" applyProtection="1">
      <alignment vertical="center" wrapText="1"/>
    </xf>
    <xf numFmtId="3" fontId="11" fillId="12" borderId="171" xfId="0" applyNumberFormat="1" applyFont="1" applyFill="1" applyBorder="1" applyAlignment="1" applyProtection="1">
      <alignment vertical="center" wrapText="1"/>
    </xf>
    <xf numFmtId="3" fontId="11" fillId="12" borderId="172" xfId="0" applyNumberFormat="1" applyFont="1" applyFill="1" applyBorder="1" applyAlignment="1" applyProtection="1">
      <alignment vertical="center" wrapText="1"/>
    </xf>
    <xf numFmtId="3" fontId="11" fillId="12" borderId="173" xfId="0" applyNumberFormat="1" applyFont="1" applyFill="1" applyBorder="1" applyAlignment="1" applyProtection="1">
      <alignment vertical="center" wrapText="1"/>
    </xf>
    <xf numFmtId="3" fontId="11" fillId="12" borderId="174" xfId="0" applyNumberFormat="1" applyFont="1" applyFill="1" applyBorder="1" applyAlignment="1" applyProtection="1">
      <alignment vertical="center" wrapText="1"/>
    </xf>
    <xf numFmtId="3" fontId="11" fillId="12" borderId="134" xfId="0" applyNumberFormat="1" applyFont="1" applyFill="1" applyBorder="1" applyAlignment="1" applyProtection="1">
      <alignment vertical="center" wrapText="1"/>
    </xf>
    <xf numFmtId="3" fontId="11" fillId="12" borderId="175" xfId="0" applyNumberFormat="1" applyFont="1" applyFill="1" applyBorder="1" applyAlignment="1" applyProtection="1">
      <alignment vertical="center" wrapText="1"/>
    </xf>
    <xf numFmtId="3" fontId="11" fillId="12" borderId="176" xfId="0" applyNumberFormat="1" applyFont="1" applyFill="1" applyBorder="1" applyAlignment="1" applyProtection="1">
      <alignment vertical="center" wrapText="1"/>
    </xf>
    <xf numFmtId="3" fontId="11" fillId="12" borderId="150" xfId="0" applyNumberFormat="1" applyFont="1" applyFill="1" applyBorder="1" applyAlignment="1" applyProtection="1">
      <alignment vertical="center" wrapText="1"/>
    </xf>
    <xf numFmtId="3" fontId="11" fillId="12" borderId="130" xfId="0" applyNumberFormat="1" applyFont="1" applyFill="1" applyBorder="1" applyAlignment="1" applyProtection="1">
      <alignment vertical="center" wrapText="1"/>
    </xf>
    <xf numFmtId="3" fontId="0" fillId="0" borderId="177" xfId="0" applyNumberFormat="1" applyFont="1" applyBorder="1" applyAlignment="1" applyProtection="1">
      <alignment vertical="center" wrapText="1"/>
      <protection locked="0"/>
    </xf>
    <xf numFmtId="3" fontId="0" fillId="0" borderId="78" xfId="0" applyNumberFormat="1" applyFont="1" applyBorder="1" applyAlignment="1" applyProtection="1">
      <alignment vertical="center" wrapText="1"/>
      <protection locked="0"/>
    </xf>
    <xf numFmtId="3" fontId="0" fillId="0" borderId="178" xfId="0" applyNumberFormat="1" applyFont="1" applyBorder="1" applyAlignment="1" applyProtection="1">
      <alignment vertical="center" wrapText="1"/>
      <protection locked="0"/>
    </xf>
    <xf numFmtId="3" fontId="0" fillId="0" borderId="179" xfId="0" applyNumberFormat="1" applyFont="1" applyBorder="1" applyAlignment="1" applyProtection="1">
      <alignment vertical="center" wrapText="1"/>
      <protection locked="0"/>
    </xf>
    <xf numFmtId="3" fontId="0" fillId="0" borderId="180" xfId="0" applyNumberFormat="1" applyFont="1" applyBorder="1" applyAlignment="1" applyProtection="1">
      <alignment vertical="center" wrapText="1"/>
      <protection locked="0"/>
    </xf>
    <xf numFmtId="3" fontId="0" fillId="0" borderId="181" xfId="0" applyNumberFormat="1" applyFont="1" applyBorder="1" applyAlignment="1" applyProtection="1">
      <alignment vertical="center" wrapText="1"/>
      <protection locked="0"/>
    </xf>
    <xf numFmtId="3" fontId="0" fillId="0" borderId="182" xfId="0" applyNumberFormat="1" applyFont="1" applyBorder="1" applyAlignment="1" applyProtection="1">
      <alignment vertical="center" wrapText="1"/>
      <protection locked="0"/>
    </xf>
    <xf numFmtId="3" fontId="0" fillId="0" borderId="183" xfId="0" applyNumberFormat="1" applyFont="1" applyBorder="1" applyAlignment="1" applyProtection="1">
      <alignment vertical="center" wrapText="1"/>
      <protection locked="0"/>
    </xf>
    <xf numFmtId="3" fontId="0" fillId="0" borderId="126" xfId="0" applyNumberFormat="1" applyFont="1" applyBorder="1" applyAlignment="1" applyProtection="1">
      <alignment vertical="center" wrapText="1"/>
      <protection locked="0"/>
    </xf>
    <xf numFmtId="3" fontId="0" fillId="0" borderId="127" xfId="0" applyNumberFormat="1" applyFont="1" applyBorder="1" applyAlignment="1" applyProtection="1">
      <alignment vertical="center" wrapText="1"/>
      <protection locked="0"/>
    </xf>
    <xf numFmtId="3" fontId="0" fillId="0" borderId="184" xfId="0" applyNumberFormat="1" applyFont="1" applyBorder="1" applyAlignment="1" applyProtection="1">
      <alignment vertical="center" wrapText="1"/>
      <protection locked="0"/>
    </xf>
    <xf numFmtId="3" fontId="0" fillId="0" borderId="98" xfId="0" applyNumberFormat="1" applyFont="1" applyBorder="1" applyAlignment="1" applyProtection="1">
      <alignment vertical="center" wrapText="1"/>
      <protection locked="0"/>
    </xf>
    <xf numFmtId="3" fontId="0" fillId="6" borderId="126" xfId="0" applyNumberFormat="1" applyFont="1" applyFill="1" applyBorder="1" applyAlignment="1" applyProtection="1">
      <alignment vertical="center" wrapText="1"/>
    </xf>
    <xf numFmtId="3" fontId="0" fillId="6" borderId="127" xfId="0" applyNumberFormat="1" applyFont="1" applyFill="1" applyBorder="1" applyAlignment="1" applyProtection="1">
      <alignment vertical="center" wrapText="1"/>
    </xf>
    <xf numFmtId="3" fontId="0" fillId="6" borderId="184" xfId="0" applyNumberFormat="1" applyFont="1" applyFill="1" applyBorder="1" applyAlignment="1" applyProtection="1">
      <alignment vertical="center" wrapText="1"/>
    </xf>
    <xf numFmtId="3" fontId="0" fillId="6" borderId="98" xfId="0" applyNumberFormat="1" applyFont="1" applyFill="1" applyBorder="1" applyAlignment="1" applyProtection="1">
      <alignment vertical="center" wrapText="1"/>
    </xf>
    <xf numFmtId="3" fontId="26" fillId="6" borderId="120" xfId="0" applyNumberFormat="1" applyFont="1" applyFill="1" applyBorder="1" applyAlignment="1" applyProtection="1">
      <alignment vertical="center" wrapText="1"/>
    </xf>
    <xf numFmtId="3" fontId="26" fillId="6" borderId="51" xfId="0" applyNumberFormat="1" applyFont="1" applyFill="1" applyBorder="1" applyAlignment="1" applyProtection="1">
      <alignment vertical="center" wrapText="1"/>
    </xf>
    <xf numFmtId="3" fontId="26" fillId="6" borderId="123" xfId="0" applyNumberFormat="1" applyFont="1" applyFill="1" applyBorder="1" applyAlignment="1" applyProtection="1">
      <alignment vertical="center" wrapText="1"/>
    </xf>
    <xf numFmtId="3" fontId="26" fillId="6" borderId="124" xfId="0" applyNumberFormat="1" applyFont="1" applyFill="1" applyBorder="1" applyAlignment="1" applyProtection="1">
      <alignment vertical="center" wrapText="1"/>
    </xf>
    <xf numFmtId="3" fontId="26" fillId="0" borderId="120" xfId="0" applyNumberFormat="1" applyFont="1" applyBorder="1" applyAlignment="1" applyProtection="1">
      <alignment vertical="center" wrapText="1"/>
      <protection locked="0"/>
    </xf>
    <xf numFmtId="3" fontId="0" fillId="0" borderId="185" xfId="0" applyNumberFormat="1" applyFont="1" applyBorder="1" applyAlignment="1" applyProtection="1">
      <alignment vertical="center" wrapText="1"/>
      <protection locked="0"/>
    </xf>
    <xf numFmtId="3" fontId="0" fillId="0" borderId="186" xfId="0" applyNumberFormat="1" applyFont="1" applyBorder="1" applyAlignment="1" applyProtection="1">
      <alignment vertical="center" wrapText="1"/>
      <protection locked="0"/>
    </xf>
    <xf numFmtId="3" fontId="0" fillId="0" borderId="187" xfId="0" applyNumberFormat="1" applyFont="1" applyBorder="1" applyAlignment="1" applyProtection="1">
      <alignment vertical="center" wrapText="1"/>
      <protection locked="0"/>
    </xf>
    <xf numFmtId="3" fontId="0" fillId="0" borderId="157" xfId="0" applyNumberFormat="1" applyFont="1" applyBorder="1" applyAlignment="1" applyProtection="1">
      <alignment vertical="center" wrapText="1"/>
      <protection locked="0"/>
    </xf>
    <xf numFmtId="3" fontId="0" fillId="0" borderId="154" xfId="0" applyNumberFormat="1" applyFont="1" applyBorder="1" applyAlignment="1" applyProtection="1">
      <alignment vertical="center" wrapText="1"/>
      <protection locked="0"/>
    </xf>
    <xf numFmtId="3" fontId="0" fillId="0" borderId="188" xfId="0" applyNumberFormat="1" applyFont="1" applyFill="1" applyBorder="1" applyAlignment="1" applyProtection="1">
      <alignment vertical="center" wrapText="1"/>
      <protection locked="0"/>
    </xf>
    <xf numFmtId="3" fontId="0" fillId="0" borderId="189" xfId="0" applyNumberFormat="1" applyFont="1" applyFill="1" applyBorder="1" applyAlignment="1" applyProtection="1">
      <alignment vertical="center" wrapText="1"/>
      <protection locked="0"/>
    </xf>
    <xf numFmtId="3" fontId="0" fillId="0" borderId="190" xfId="0" applyNumberFormat="1" applyFont="1" applyFill="1" applyBorder="1" applyAlignment="1" applyProtection="1">
      <alignment vertical="center" wrapText="1"/>
      <protection locked="0"/>
    </xf>
    <xf numFmtId="3" fontId="0" fillId="0" borderId="191" xfId="0" applyNumberFormat="1" applyFont="1" applyFill="1" applyBorder="1" applyAlignment="1" applyProtection="1">
      <alignment vertical="center" wrapText="1"/>
      <protection locked="0"/>
    </xf>
    <xf numFmtId="3" fontId="0" fillId="12" borderId="120" xfId="0" applyNumberFormat="1" applyFont="1" applyFill="1" applyBorder="1" applyAlignment="1" applyProtection="1">
      <alignment vertical="center" wrapText="1"/>
    </xf>
    <xf numFmtId="3" fontId="0" fillId="12" borderId="51" xfId="0" applyNumberFormat="1" applyFont="1" applyFill="1" applyBorder="1" applyAlignment="1" applyProtection="1">
      <alignment vertical="center" wrapText="1"/>
    </xf>
    <xf numFmtId="3" fontId="0" fillId="12" borderId="123" xfId="0" applyNumberFormat="1" applyFont="1" applyFill="1" applyBorder="1" applyAlignment="1" applyProtection="1">
      <alignment vertical="center" wrapText="1"/>
    </xf>
    <xf numFmtId="3" fontId="0" fillId="12" borderId="124" xfId="0" applyNumberFormat="1" applyFont="1" applyFill="1" applyBorder="1" applyAlignment="1" applyProtection="1">
      <alignment vertical="center" wrapText="1"/>
    </xf>
    <xf numFmtId="3" fontId="26" fillId="0" borderId="51" xfId="0" applyNumberFormat="1" applyFont="1" applyBorder="1" applyAlignment="1" applyProtection="1">
      <alignment vertical="center" wrapText="1"/>
      <protection locked="0"/>
    </xf>
    <xf numFmtId="3" fontId="26" fillId="0" borderId="123" xfId="0" applyNumberFormat="1" applyFont="1" applyBorder="1" applyAlignment="1" applyProtection="1">
      <alignment vertical="center" wrapText="1"/>
      <protection locked="0"/>
    </xf>
    <xf numFmtId="3" fontId="26" fillId="0" borderId="124" xfId="0" applyNumberFormat="1" applyFont="1" applyBorder="1" applyAlignment="1" applyProtection="1">
      <alignment vertical="center" wrapText="1"/>
      <protection locked="0"/>
    </xf>
    <xf numFmtId="3" fontId="47" fillId="7" borderId="103" xfId="13" applyNumberFormat="1" applyFont="1" applyFill="1" applyBorder="1" applyAlignment="1" applyProtection="1">
      <alignment vertical="center" wrapText="1"/>
    </xf>
    <xf numFmtId="3" fontId="47" fillId="7" borderId="102" xfId="13" applyNumberFormat="1" applyFont="1" applyFill="1" applyBorder="1" applyAlignment="1" applyProtection="1">
      <alignment vertical="center" wrapText="1"/>
    </xf>
    <xf numFmtId="3" fontId="26" fillId="0" borderId="120" xfId="0" applyNumberFormat="1" applyFont="1" applyFill="1" applyBorder="1" applyAlignment="1" applyProtection="1">
      <alignment vertical="center" wrapText="1"/>
      <protection locked="0"/>
    </xf>
    <xf numFmtId="3" fontId="26" fillId="0" borderId="51" xfId="0" applyNumberFormat="1" applyFont="1" applyFill="1" applyBorder="1" applyAlignment="1" applyProtection="1">
      <alignment vertical="center" wrapText="1"/>
      <protection locked="0"/>
    </xf>
    <xf numFmtId="3" fontId="26" fillId="0" borderId="123" xfId="0" applyNumberFormat="1" applyFont="1" applyFill="1" applyBorder="1" applyAlignment="1" applyProtection="1">
      <alignment vertical="center" wrapText="1"/>
      <protection locked="0"/>
    </xf>
    <xf numFmtId="3" fontId="26" fillId="0" borderId="124" xfId="0" applyNumberFormat="1" applyFont="1" applyFill="1" applyBorder="1" applyAlignment="1" applyProtection="1">
      <alignment vertical="center" wrapText="1"/>
      <protection locked="0"/>
    </xf>
    <xf numFmtId="3" fontId="0" fillId="0" borderId="121" xfId="0" applyNumberFormat="1" applyBorder="1" applyAlignment="1" applyProtection="1">
      <alignment vertical="center" wrapText="1"/>
      <protection locked="0"/>
    </xf>
    <xf numFmtId="3" fontId="0" fillId="0" borderId="53" xfId="0" applyNumberFormat="1" applyBorder="1" applyAlignment="1" applyProtection="1">
      <alignment vertical="center" wrapText="1"/>
      <protection locked="0"/>
    </xf>
    <xf numFmtId="3" fontId="0" fillId="0" borderId="129" xfId="0" applyNumberFormat="1" applyBorder="1" applyAlignment="1" applyProtection="1">
      <alignment vertical="center" wrapText="1"/>
      <protection locked="0"/>
    </xf>
    <xf numFmtId="3" fontId="0" fillId="0" borderId="192" xfId="0" applyNumberFormat="1" applyBorder="1" applyAlignment="1" applyProtection="1">
      <alignment vertical="center" wrapText="1"/>
      <protection locked="0"/>
    </xf>
    <xf numFmtId="3" fontId="21" fillId="7" borderId="193" xfId="0" applyNumberFormat="1" applyFont="1" applyFill="1" applyBorder="1" applyAlignment="1" applyProtection="1">
      <alignment vertical="center" wrapText="1"/>
    </xf>
    <xf numFmtId="3" fontId="21" fillId="7" borderId="194" xfId="0" applyNumberFormat="1" applyFont="1" applyFill="1" applyBorder="1" applyAlignment="1" applyProtection="1">
      <alignment vertical="center" wrapText="1"/>
    </xf>
    <xf numFmtId="3" fontId="21" fillId="7" borderId="195" xfId="0" applyNumberFormat="1" applyFont="1" applyFill="1" applyBorder="1" applyAlignment="1" applyProtection="1">
      <alignment vertical="center" wrapText="1"/>
    </xf>
    <xf numFmtId="3" fontId="21" fillId="7" borderId="196" xfId="0" applyNumberFormat="1" applyFont="1" applyFill="1" applyBorder="1" applyAlignment="1" applyProtection="1">
      <alignment vertical="center" wrapText="1"/>
    </xf>
    <xf numFmtId="3" fontId="21" fillId="7" borderId="197" xfId="0" applyNumberFormat="1" applyFont="1" applyFill="1" applyBorder="1" applyAlignment="1" applyProtection="1">
      <alignment vertical="center" wrapText="1"/>
    </xf>
    <xf numFmtId="3" fontId="25" fillId="0" borderId="120" xfId="0" applyNumberFormat="1" applyFont="1" applyBorder="1" applyAlignment="1" applyProtection="1">
      <alignment vertical="center" wrapText="1"/>
      <protection locked="0"/>
    </xf>
    <xf numFmtId="3" fontId="47" fillId="7" borderId="79" xfId="13" applyNumberFormat="1" applyFont="1" applyFill="1" applyBorder="1" applyAlignment="1" applyProtection="1">
      <alignment vertical="center" wrapText="1"/>
    </xf>
    <xf numFmtId="3" fontId="47" fillId="7" borderId="198" xfId="13" applyNumberFormat="1" applyFont="1" applyFill="1" applyBorder="1" applyAlignment="1" applyProtection="1">
      <alignment vertical="center" wrapText="1"/>
    </xf>
    <xf numFmtId="3" fontId="0" fillId="0" borderId="120" xfId="0" applyNumberFormat="1" applyBorder="1" applyAlignment="1" applyProtection="1">
      <alignment vertical="center" wrapText="1"/>
      <protection locked="0"/>
    </xf>
    <xf numFmtId="3" fontId="0" fillId="0" borderId="55" xfId="0" applyNumberFormat="1" applyBorder="1" applyAlignment="1" applyProtection="1">
      <alignment vertical="center" wrapText="1"/>
      <protection locked="0"/>
    </xf>
    <xf numFmtId="3" fontId="0" fillId="0" borderId="199" xfId="0" applyNumberFormat="1" applyBorder="1" applyAlignment="1" applyProtection="1">
      <alignment vertical="center" wrapText="1"/>
      <protection locked="0"/>
    </xf>
    <xf numFmtId="3" fontId="0" fillId="0" borderId="124" xfId="0" applyNumberFormat="1" applyBorder="1" applyAlignment="1" applyProtection="1">
      <alignment vertical="center" wrapText="1"/>
      <protection locked="0"/>
    </xf>
    <xf numFmtId="3" fontId="47" fillId="7" borderId="200" xfId="13" applyNumberFormat="1" applyFont="1" applyFill="1" applyBorder="1" applyAlignment="1" applyProtection="1">
      <alignment vertical="center" wrapText="1"/>
    </xf>
    <xf numFmtId="3" fontId="53" fillId="0" borderId="120" xfId="0" applyNumberFormat="1" applyFont="1" applyFill="1" applyBorder="1" applyAlignment="1" applyProtection="1">
      <alignment vertical="center" wrapText="1"/>
      <protection locked="0"/>
    </xf>
    <xf numFmtId="3" fontId="53" fillId="0" borderId="51" xfId="0" applyNumberFormat="1" applyFont="1" applyFill="1" applyBorder="1" applyAlignment="1" applyProtection="1">
      <alignment vertical="center" wrapText="1"/>
      <protection locked="0"/>
    </xf>
    <xf numFmtId="3" fontId="53" fillId="0" borderId="123" xfId="0" applyNumberFormat="1" applyFont="1" applyFill="1" applyBorder="1" applyAlignment="1" applyProtection="1">
      <alignment vertical="center" wrapText="1"/>
      <protection locked="0"/>
    </xf>
    <xf numFmtId="3" fontId="53" fillId="0" borderId="124" xfId="0" applyNumberFormat="1" applyFont="1" applyFill="1" applyBorder="1" applyAlignment="1" applyProtection="1">
      <alignment vertical="center" wrapText="1"/>
      <protection locked="0"/>
    </xf>
    <xf numFmtId="3" fontId="23" fillId="5" borderId="201" xfId="0" applyNumberFormat="1" applyFont="1" applyFill="1" applyBorder="1" applyAlignment="1" applyProtection="1">
      <alignment vertical="center" wrapText="1"/>
    </xf>
    <xf numFmtId="3" fontId="23" fillId="5" borderId="202" xfId="0" applyNumberFormat="1" applyFont="1" applyFill="1" applyBorder="1" applyAlignment="1" applyProtection="1">
      <alignment vertical="center" wrapText="1"/>
    </xf>
    <xf numFmtId="3" fontId="23" fillId="5" borderId="203" xfId="0" applyNumberFormat="1" applyFont="1" applyFill="1" applyBorder="1" applyAlignment="1" applyProtection="1">
      <alignment vertical="center" wrapText="1"/>
    </xf>
    <xf numFmtId="3" fontId="23" fillId="5" borderId="204" xfId="0" applyNumberFormat="1" applyFont="1" applyFill="1" applyBorder="1" applyAlignment="1" applyProtection="1">
      <alignment vertical="center" wrapText="1"/>
    </xf>
    <xf numFmtId="3" fontId="23" fillId="5" borderId="205" xfId="0" applyNumberFormat="1" applyFont="1" applyFill="1" applyBorder="1" applyAlignment="1" applyProtection="1">
      <alignment vertical="center" wrapText="1"/>
    </xf>
    <xf numFmtId="3" fontId="23" fillId="5" borderId="202" xfId="0" applyNumberFormat="1" applyFont="1" applyFill="1" applyBorder="1" applyAlignment="1" applyProtection="1">
      <alignment horizontal="center" vertical="center" wrapText="1"/>
    </xf>
    <xf numFmtId="3" fontId="23" fillId="5" borderId="203" xfId="0" applyNumberFormat="1" applyFont="1" applyFill="1" applyBorder="1" applyAlignment="1" applyProtection="1">
      <alignment horizontal="center" vertical="center" wrapText="1"/>
    </xf>
    <xf numFmtId="3" fontId="23" fillId="5" borderId="9" xfId="0" applyNumberFormat="1" applyFont="1" applyFill="1" applyBorder="1" applyAlignment="1" applyProtection="1">
      <alignment vertical="center" wrapText="1"/>
    </xf>
    <xf numFmtId="3" fontId="23" fillId="5" borderId="19" xfId="0" applyNumberFormat="1" applyFont="1" applyFill="1" applyBorder="1" applyAlignment="1" applyProtection="1">
      <alignment vertical="center" wrapText="1"/>
    </xf>
    <xf numFmtId="3" fontId="23" fillId="5" borderId="31" xfId="0" applyNumberFormat="1" applyFont="1" applyFill="1" applyBorder="1" applyAlignment="1" applyProtection="1">
      <alignment vertical="center" wrapText="1"/>
    </xf>
    <xf numFmtId="3" fontId="23" fillId="5" borderId="18" xfId="0" applyNumberFormat="1" applyFont="1" applyFill="1" applyBorder="1" applyAlignment="1" applyProtection="1">
      <alignment vertical="center" wrapText="1"/>
    </xf>
    <xf numFmtId="3" fontId="23" fillId="5" borderId="206" xfId="0" applyNumberFormat="1" applyFont="1" applyFill="1" applyBorder="1" applyAlignment="1" applyProtection="1">
      <alignment vertical="center" wrapText="1"/>
    </xf>
    <xf numFmtId="3" fontId="23" fillId="5" borderId="207" xfId="0" applyNumberFormat="1" applyFont="1" applyFill="1" applyBorder="1" applyAlignment="1" applyProtection="1">
      <alignment vertical="center" wrapText="1"/>
    </xf>
    <xf numFmtId="3" fontId="23" fillId="5" borderId="24" xfId="0" applyNumberFormat="1" applyFont="1" applyFill="1" applyBorder="1" applyAlignment="1" applyProtection="1">
      <alignment vertical="center" wrapText="1"/>
    </xf>
    <xf numFmtId="3" fontId="23" fillId="5" borderId="208" xfId="0" applyNumberFormat="1" applyFont="1" applyFill="1" applyBorder="1" applyAlignment="1" applyProtection="1">
      <alignment vertical="center" wrapText="1"/>
    </xf>
    <xf numFmtId="9" fontId="24" fillId="3" borderId="0" xfId="13" applyFont="1" applyFill="1" applyAlignment="1" applyProtection="1">
      <alignment horizontal="left" vertical="center"/>
    </xf>
    <xf numFmtId="9" fontId="8" fillId="3" borderId="0" xfId="13" applyFont="1" applyFill="1" applyAlignment="1" applyProtection="1">
      <alignment vertical="center"/>
    </xf>
    <xf numFmtId="9" fontId="8" fillId="5" borderId="0" xfId="13" applyFont="1" applyFill="1" applyAlignment="1" applyProtection="1">
      <alignment horizontal="left" vertical="center" wrapText="1"/>
    </xf>
    <xf numFmtId="9" fontId="8" fillId="0" borderId="0" xfId="13" applyFont="1" applyAlignment="1" applyProtection="1">
      <alignment vertical="center"/>
    </xf>
    <xf numFmtId="9" fontId="8" fillId="0" borderId="0" xfId="13" applyFont="1" applyFill="1" applyBorder="1" applyAlignment="1" applyProtection="1">
      <alignment vertical="center"/>
    </xf>
    <xf numFmtId="9" fontId="12" fillId="0" borderId="0" xfId="13" applyFont="1" applyAlignment="1" applyProtection="1">
      <alignment vertical="center" wrapText="1"/>
    </xf>
    <xf numFmtId="9" fontId="11" fillId="7" borderId="48" xfId="13" applyFont="1" applyFill="1" applyBorder="1" applyAlignment="1" applyProtection="1">
      <alignment horizontal="center" vertical="center"/>
    </xf>
    <xf numFmtId="9" fontId="11" fillId="7" borderId="73" xfId="13" applyFont="1" applyFill="1" applyBorder="1" applyAlignment="1" applyProtection="1">
      <alignment horizontal="center" vertical="center"/>
    </xf>
    <xf numFmtId="9" fontId="8" fillId="7" borderId="50" xfId="13" applyFont="1" applyFill="1" applyBorder="1" applyAlignment="1" applyProtection="1">
      <alignment horizontal="center" vertical="center"/>
    </xf>
    <xf numFmtId="9" fontId="8" fillId="7" borderId="51" xfId="13" applyFont="1" applyFill="1" applyBorder="1" applyAlignment="1" applyProtection="1">
      <alignment horizontal="center" vertical="center"/>
    </xf>
    <xf numFmtId="9" fontId="8" fillId="7" borderId="50" xfId="13" applyFont="1" applyFill="1" applyBorder="1" applyAlignment="1" applyProtection="1">
      <alignment horizontal="center" vertical="center"/>
    </xf>
    <xf numFmtId="9" fontId="8" fillId="7" borderId="51" xfId="13" applyFont="1" applyFill="1" applyBorder="1" applyAlignment="1" applyProtection="1">
      <alignment horizontal="center" vertical="center"/>
    </xf>
    <xf numFmtId="9" fontId="8" fillId="7" borderId="52" xfId="13" applyFont="1" applyFill="1" applyBorder="1" applyAlignment="1" applyProtection="1">
      <alignment horizontal="center" vertical="center"/>
    </xf>
    <xf numFmtId="9" fontId="8" fillId="7" borderId="53" xfId="13" applyFont="1" applyFill="1" applyBorder="1" applyAlignment="1" applyProtection="1">
      <alignment horizontal="center" vertical="center"/>
    </xf>
    <xf numFmtId="9" fontId="25" fillId="7" borderId="50" xfId="13" applyFont="1" applyFill="1" applyBorder="1" applyAlignment="1" applyProtection="1">
      <alignment horizontal="center" vertical="center"/>
    </xf>
    <xf numFmtId="9" fontId="25" fillId="7" borderId="51" xfId="13" applyFont="1" applyFill="1" applyBorder="1" applyAlignment="1" applyProtection="1">
      <alignment horizontal="center" vertical="center"/>
    </xf>
    <xf numFmtId="9" fontId="11" fillId="7" borderId="50" xfId="13" applyFont="1" applyFill="1" applyBorder="1" applyAlignment="1" applyProtection="1">
      <alignment horizontal="center" vertical="center"/>
    </xf>
    <xf numFmtId="9" fontId="11" fillId="7" borderId="51" xfId="13" applyFont="1" applyFill="1" applyBorder="1" applyAlignment="1" applyProtection="1">
      <alignment horizontal="center" vertical="center"/>
    </xf>
    <xf numFmtId="9" fontId="8" fillId="7" borderId="124" xfId="13" applyFont="1" applyFill="1" applyBorder="1" applyAlignment="1" applyProtection="1">
      <alignment horizontal="center" vertical="center"/>
    </xf>
    <xf numFmtId="9" fontId="13" fillId="0" borderId="0" xfId="13" applyFont="1" applyFill="1" applyBorder="1" applyAlignment="1" applyProtection="1">
      <alignment vertical="center" wrapText="1"/>
    </xf>
    <xf numFmtId="9" fontId="30" fillId="9" borderId="0" xfId="13" applyFont="1" applyFill="1" applyBorder="1" applyAlignment="1" applyProtection="1">
      <alignment horizontal="center" vertical="center" wrapText="1"/>
    </xf>
    <xf numFmtId="9" fontId="11" fillId="7" borderId="142" xfId="13" applyFont="1" applyFill="1" applyBorder="1" applyAlignment="1" applyProtection="1">
      <alignment horizontal="center" vertical="center"/>
    </xf>
    <xf numFmtId="9" fontId="11" fillId="7" borderId="140" xfId="13" applyFont="1" applyFill="1" applyBorder="1" applyAlignment="1" applyProtection="1">
      <alignment horizontal="center" vertical="center"/>
    </xf>
    <xf numFmtId="9" fontId="8" fillId="7" borderId="48" xfId="13" applyFont="1" applyFill="1" applyBorder="1" applyAlignment="1" applyProtection="1">
      <alignment horizontal="center" vertical="center"/>
    </xf>
    <xf numFmtId="9" fontId="8" fillId="7" borderId="73" xfId="13" applyFont="1" applyFill="1" applyBorder="1" applyAlignment="1" applyProtection="1">
      <alignment horizontal="center" vertical="center"/>
    </xf>
    <xf numFmtId="9" fontId="11" fillId="7" borderId="209" xfId="13" applyFont="1" applyFill="1" applyBorder="1" applyAlignment="1" applyProtection="1">
      <alignment horizontal="center" vertical="center"/>
    </xf>
    <xf numFmtId="9" fontId="11" fillId="7" borderId="210" xfId="13" applyFont="1" applyFill="1" applyBorder="1" applyAlignment="1" applyProtection="1">
      <alignment horizontal="center" vertical="center"/>
    </xf>
    <xf numFmtId="9" fontId="8" fillId="7" borderId="211" xfId="13" applyFont="1" applyFill="1" applyBorder="1" applyAlignment="1" applyProtection="1">
      <alignment horizontal="center" vertical="center"/>
    </xf>
    <xf numFmtId="9" fontId="8" fillId="7" borderId="212" xfId="13" applyFont="1" applyFill="1" applyBorder="1" applyAlignment="1" applyProtection="1">
      <alignment horizontal="center" vertical="center"/>
    </xf>
    <xf numFmtId="9" fontId="8" fillId="7" borderId="213" xfId="13" applyFont="1" applyFill="1" applyBorder="1" applyAlignment="1" applyProtection="1">
      <alignment horizontal="center" vertical="center"/>
    </xf>
    <xf numFmtId="9" fontId="8" fillId="7" borderId="71" xfId="13" applyFont="1" applyFill="1" applyBorder="1" applyAlignment="1" applyProtection="1">
      <alignment horizontal="center" vertical="center"/>
    </xf>
    <xf numFmtId="9" fontId="11" fillId="7" borderId="52" xfId="13" applyFont="1" applyFill="1" applyBorder="1" applyAlignment="1" applyProtection="1">
      <alignment horizontal="center" vertical="center"/>
    </xf>
    <xf numFmtId="9" fontId="11" fillId="7" borderId="53" xfId="13" applyFont="1" applyFill="1" applyBorder="1" applyAlignment="1" applyProtection="1">
      <alignment horizontal="center" vertical="center"/>
    </xf>
    <xf numFmtId="9" fontId="11" fillId="7" borderId="214" xfId="13" applyFont="1" applyFill="1" applyBorder="1" applyAlignment="1" applyProtection="1">
      <alignment horizontal="center" vertical="center"/>
    </xf>
    <xf numFmtId="9" fontId="11" fillId="7" borderId="215" xfId="13" applyFont="1" applyFill="1" applyBorder="1" applyAlignment="1" applyProtection="1">
      <alignment horizontal="center" vertical="center"/>
    </xf>
    <xf numFmtId="9" fontId="8" fillId="7" borderId="216" xfId="13" applyFont="1" applyFill="1" applyBorder="1" applyAlignment="1" applyProtection="1">
      <alignment horizontal="center" vertical="center"/>
    </xf>
    <xf numFmtId="9" fontId="8" fillId="7" borderId="217" xfId="13" applyFont="1" applyFill="1" applyBorder="1" applyAlignment="1" applyProtection="1">
      <alignment horizontal="center" vertical="center"/>
    </xf>
    <xf numFmtId="9" fontId="8" fillId="7" borderId="218" xfId="13" applyFont="1" applyFill="1" applyBorder="1" applyAlignment="1" applyProtection="1">
      <alignment horizontal="center" vertical="center"/>
    </xf>
    <xf numFmtId="9" fontId="8" fillId="7" borderId="219" xfId="13" applyFont="1" applyFill="1" applyBorder="1" applyAlignment="1" applyProtection="1">
      <alignment horizontal="center" vertical="center"/>
    </xf>
    <xf numFmtId="9" fontId="8" fillId="7" borderId="216" xfId="13" quotePrefix="1" applyFont="1" applyFill="1" applyBorder="1" applyAlignment="1" applyProtection="1">
      <alignment horizontal="center" vertical="center"/>
    </xf>
    <xf numFmtId="9" fontId="8" fillId="7" borderId="94" xfId="13" applyFont="1" applyFill="1" applyBorder="1" applyAlignment="1" applyProtection="1">
      <alignment horizontal="center" vertical="center"/>
    </xf>
    <xf numFmtId="9" fontId="8" fillId="7" borderId="95" xfId="13" applyFont="1" applyFill="1" applyBorder="1" applyAlignment="1" applyProtection="1">
      <alignment horizontal="center" vertical="center"/>
    </xf>
    <xf numFmtId="9" fontId="8" fillId="7" borderId="220" xfId="13" applyFont="1" applyFill="1" applyBorder="1" applyAlignment="1" applyProtection="1">
      <alignment horizontal="center" vertical="center"/>
    </xf>
    <xf numFmtId="9" fontId="8" fillId="7" borderId="221" xfId="13" applyFont="1" applyFill="1" applyBorder="1" applyAlignment="1" applyProtection="1">
      <alignment horizontal="center" vertical="center"/>
    </xf>
    <xf numFmtId="9" fontId="10" fillId="0" borderId="0" xfId="13" applyFont="1" applyAlignment="1" applyProtection="1">
      <alignment vertical="center"/>
    </xf>
    <xf numFmtId="9" fontId="25" fillId="7" borderId="52" xfId="13" applyFont="1" applyFill="1" applyBorder="1" applyAlignment="1" applyProtection="1">
      <alignment vertical="center" wrapText="1"/>
    </xf>
    <xf numFmtId="9" fontId="25" fillId="7" borderId="222" xfId="13" applyFont="1" applyFill="1" applyBorder="1" applyAlignment="1" applyProtection="1">
      <alignment horizontal="right" vertical="center" wrapText="1"/>
    </xf>
    <xf numFmtId="9" fontId="47" fillId="7" borderId="165" xfId="13" applyFont="1" applyFill="1" applyBorder="1" applyAlignment="1" applyProtection="1">
      <alignment vertical="center" wrapText="1"/>
    </xf>
    <xf numFmtId="9" fontId="47" fillId="7" borderId="223" xfId="13" applyFont="1" applyFill="1" applyBorder="1" applyAlignment="1" applyProtection="1">
      <alignment vertical="center" wrapText="1"/>
    </xf>
    <xf numFmtId="9" fontId="47" fillId="7" borderId="167" xfId="13" applyFont="1" applyFill="1" applyBorder="1" applyAlignment="1" applyProtection="1">
      <alignment vertical="center" wrapText="1"/>
    </xf>
    <xf numFmtId="9" fontId="47" fillId="7" borderId="168" xfId="13" applyFont="1" applyFill="1" applyBorder="1" applyAlignment="1" applyProtection="1">
      <alignment vertical="center" wrapText="1"/>
    </xf>
    <xf numFmtId="9" fontId="25" fillId="7" borderId="224" xfId="13" applyFont="1" applyFill="1" applyBorder="1" applyAlignment="1" applyProtection="1">
      <alignment vertical="center" wrapText="1"/>
    </xf>
    <xf numFmtId="9" fontId="25" fillId="7" borderId="146" xfId="13" applyFont="1" applyFill="1" applyBorder="1" applyAlignment="1" applyProtection="1">
      <alignment horizontal="right" vertical="center" wrapText="1"/>
    </xf>
    <xf numFmtId="9" fontId="47" fillId="7" borderId="225" xfId="13" applyFont="1" applyFill="1" applyBorder="1" applyAlignment="1" applyProtection="1">
      <alignment vertical="center" wrapText="1"/>
    </xf>
    <xf numFmtId="9" fontId="47" fillId="7" borderId="226" xfId="13" applyFont="1" applyFill="1" applyBorder="1" applyAlignment="1" applyProtection="1">
      <alignment vertical="center" wrapText="1"/>
    </xf>
    <xf numFmtId="9" fontId="47" fillId="7" borderId="227" xfId="13" applyFont="1" applyFill="1" applyBorder="1" applyAlignment="1" applyProtection="1">
      <alignment vertical="center" wrapText="1"/>
    </xf>
    <xf numFmtId="9" fontId="47" fillId="7" borderId="228" xfId="13" applyFont="1" applyFill="1" applyBorder="1" applyAlignment="1" applyProtection="1">
      <alignment vertical="center" wrapText="1"/>
    </xf>
    <xf numFmtId="9" fontId="47" fillId="7" borderId="229" xfId="13" applyFont="1" applyFill="1" applyBorder="1" applyAlignment="1" applyProtection="1">
      <alignment vertical="center" wrapText="1"/>
    </xf>
    <xf numFmtId="9" fontId="25" fillId="7" borderId="230" xfId="13" applyFont="1" applyFill="1" applyBorder="1" applyAlignment="1" applyProtection="1">
      <alignment vertical="center" wrapText="1"/>
    </xf>
    <xf numFmtId="9" fontId="25" fillId="7" borderId="231" xfId="13" applyFont="1" applyFill="1" applyBorder="1" applyAlignment="1" applyProtection="1">
      <alignment horizontal="right" vertical="center" wrapText="1"/>
    </xf>
    <xf numFmtId="9" fontId="47" fillId="7" borderId="232" xfId="13" applyFont="1" applyFill="1" applyBorder="1" applyAlignment="1" applyProtection="1">
      <alignment vertical="center" wrapText="1"/>
    </xf>
    <xf numFmtId="9" fontId="47" fillId="7" borderId="233" xfId="13" applyFont="1" applyFill="1" applyBorder="1" applyAlignment="1" applyProtection="1">
      <alignment vertical="center" wrapText="1"/>
    </xf>
    <xf numFmtId="9" fontId="47" fillId="7" borderId="234" xfId="13" applyFont="1" applyFill="1" applyBorder="1" applyAlignment="1" applyProtection="1">
      <alignment vertical="center" wrapText="1"/>
    </xf>
    <xf numFmtId="3" fontId="0" fillId="0" borderId="0" xfId="0" applyNumberFormat="1" applyAlignment="1" applyProtection="1">
      <alignment vertical="center"/>
    </xf>
    <xf numFmtId="3" fontId="10" fillId="0" borderId="0" xfId="0" applyNumberFormat="1" applyFont="1" applyAlignment="1" applyProtection="1">
      <alignment vertical="center"/>
    </xf>
    <xf numFmtId="3" fontId="25" fillId="7" borderId="50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horizontal="left" vertical="center" wrapText="1"/>
    </xf>
    <xf numFmtId="3" fontId="0" fillId="12" borderId="50" xfId="0" applyNumberFormat="1" applyFont="1" applyFill="1" applyBorder="1" applyAlignment="1" applyProtection="1">
      <alignment vertical="center" wrapText="1"/>
    </xf>
    <xf numFmtId="3" fontId="11" fillId="7" borderId="55" xfId="0" applyNumberFormat="1" applyFont="1" applyFill="1" applyBorder="1" applyAlignment="1" applyProtection="1">
      <alignment horizontal="right" vertical="center" wrapText="1"/>
    </xf>
    <xf numFmtId="3" fontId="0" fillId="0" borderId="56" xfId="0" applyNumberFormat="1" applyFont="1" applyFill="1" applyBorder="1" applyAlignment="1" applyProtection="1">
      <alignment vertical="center" wrapText="1"/>
    </xf>
    <xf numFmtId="3" fontId="0" fillId="0" borderId="56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Border="1" applyAlignment="1" applyProtection="1">
      <alignment vertical="center"/>
    </xf>
    <xf numFmtId="3" fontId="0" fillId="11" borderId="107" xfId="0" applyNumberFormat="1" applyFont="1" applyFill="1" applyBorder="1" applyAlignment="1" applyProtection="1">
      <alignment vertical="center" wrapText="1"/>
    </xf>
    <xf numFmtId="3" fontId="0" fillId="11" borderId="108" xfId="0" applyNumberFormat="1" applyFont="1" applyFill="1" applyBorder="1" applyAlignment="1" applyProtection="1">
      <alignment vertical="center" wrapText="1"/>
    </xf>
    <xf numFmtId="3" fontId="12" fillId="0" borderId="0" xfId="0" applyNumberFormat="1" applyFont="1" applyAlignment="1" applyProtection="1">
      <alignment vertical="center"/>
    </xf>
    <xf numFmtId="3" fontId="0" fillId="11" borderId="111" xfId="0" applyNumberFormat="1" applyFont="1" applyFill="1" applyBorder="1" applyAlignment="1" applyProtection="1">
      <alignment vertical="center" wrapText="1"/>
    </xf>
    <xf numFmtId="3" fontId="0" fillId="11" borderId="112" xfId="0" applyNumberFormat="1" applyFont="1" applyFill="1" applyBorder="1" applyAlignment="1" applyProtection="1">
      <alignment vertical="center" wrapText="1"/>
    </xf>
    <xf numFmtId="3" fontId="0" fillId="12" borderId="107" xfId="0" applyNumberFormat="1" applyFont="1" applyFill="1" applyBorder="1" applyAlignment="1" applyProtection="1">
      <alignment horizontal="left" vertical="center"/>
    </xf>
    <xf numFmtId="3" fontId="0" fillId="12" borderId="113" xfId="0" applyNumberFormat="1" applyFont="1" applyFill="1" applyBorder="1" applyAlignment="1" applyProtection="1">
      <alignment horizontal="left" vertical="center" wrapText="1"/>
    </xf>
    <xf numFmtId="3" fontId="0" fillId="12" borderId="235" xfId="0" applyNumberFormat="1" applyFont="1" applyFill="1" applyBorder="1" applyAlignment="1" applyProtection="1">
      <alignment vertical="center" wrapText="1"/>
    </xf>
    <xf numFmtId="3" fontId="0" fillId="12" borderId="62" xfId="0" applyNumberFormat="1" applyFont="1" applyFill="1" applyBorder="1" applyAlignment="1" applyProtection="1">
      <alignment vertical="center" wrapText="1"/>
    </xf>
    <xf numFmtId="3" fontId="0" fillId="12" borderId="236" xfId="0" applyNumberFormat="1" applyFont="1" applyFill="1" applyBorder="1" applyAlignment="1" applyProtection="1">
      <alignment vertical="center" wrapText="1"/>
    </xf>
    <xf numFmtId="3" fontId="0" fillId="12" borderId="237" xfId="0" applyNumberFormat="1" applyFont="1" applyFill="1" applyBorder="1" applyAlignment="1" applyProtection="1">
      <alignment vertical="center" wrapText="1"/>
    </xf>
    <xf numFmtId="3" fontId="0" fillId="12" borderId="238" xfId="0" applyNumberFormat="1" applyFont="1" applyFill="1" applyBorder="1" applyAlignment="1" applyProtection="1">
      <alignment vertical="center" wrapText="1"/>
    </xf>
    <xf numFmtId="3" fontId="0" fillId="12" borderId="239" xfId="0" applyNumberFormat="1" applyFont="1" applyFill="1" applyBorder="1" applyAlignment="1" applyProtection="1">
      <alignment vertical="center" wrapText="1"/>
    </xf>
    <xf numFmtId="3" fontId="25" fillId="12" borderId="114" xfId="0" applyNumberFormat="1" applyFont="1" applyFill="1" applyBorder="1" applyAlignment="1" applyProtection="1">
      <alignment horizontal="left" vertical="center" wrapText="1"/>
    </xf>
    <xf numFmtId="3" fontId="25" fillId="12" borderId="57" xfId="0" applyNumberFormat="1" applyFont="1" applyFill="1" applyBorder="1" applyAlignment="1" applyProtection="1">
      <alignment horizontal="left" vertical="center" wrapText="1"/>
    </xf>
    <xf numFmtId="3" fontId="25" fillId="4" borderId="240" xfId="0" applyNumberFormat="1" applyFont="1" applyFill="1" applyBorder="1" applyAlignment="1" applyProtection="1">
      <alignment vertical="center" wrapText="1"/>
      <protection locked="0"/>
    </xf>
    <xf numFmtId="3" fontId="25" fillId="12" borderId="111" xfId="0" applyNumberFormat="1" applyFont="1" applyFill="1" applyBorder="1" applyAlignment="1" applyProtection="1">
      <alignment horizontal="left" vertical="center" wrapText="1"/>
    </xf>
    <xf numFmtId="3" fontId="25" fillId="12" borderId="115" xfId="0" applyNumberFormat="1" applyFont="1" applyFill="1" applyBorder="1" applyAlignment="1" applyProtection="1">
      <alignment horizontal="left" vertical="center" wrapText="1"/>
    </xf>
    <xf numFmtId="3" fontId="25" fillId="4" borderId="241" xfId="0" applyNumberFormat="1" applyFont="1" applyFill="1" applyBorder="1" applyAlignment="1" applyProtection="1">
      <alignment vertical="center" wrapText="1"/>
      <protection locked="0"/>
    </xf>
    <xf numFmtId="3" fontId="25" fillId="7" borderId="61" xfId="0" applyNumberFormat="1" applyFont="1" applyFill="1" applyBorder="1" applyAlignment="1" applyProtection="1">
      <alignment vertical="center" wrapText="1"/>
    </xf>
    <xf numFmtId="3" fontId="11" fillId="7" borderId="62" xfId="0" applyNumberFormat="1" applyFont="1" applyFill="1" applyBorder="1" applyAlignment="1" applyProtection="1">
      <alignment horizontal="right" vertical="center" wrapText="1"/>
    </xf>
    <xf numFmtId="3" fontId="23" fillId="0" borderId="0" xfId="0" applyNumberFormat="1" applyFont="1" applyFill="1" applyAlignment="1" applyProtection="1">
      <alignment vertical="center"/>
    </xf>
    <xf numFmtId="3" fontId="47" fillId="12" borderId="242" xfId="0" applyNumberFormat="1" applyFont="1" applyFill="1" applyBorder="1" applyAlignment="1" applyProtection="1">
      <alignment horizontal="center" vertical="center" wrapText="1"/>
    </xf>
    <xf numFmtId="3" fontId="14" fillId="12" borderId="243" xfId="0" applyNumberFormat="1" applyFont="1" applyFill="1" applyBorder="1" applyAlignment="1" applyProtection="1">
      <alignment horizontal="right" vertical="center" wrapText="1"/>
    </xf>
    <xf numFmtId="3" fontId="20" fillId="12" borderId="188" xfId="0" applyNumberFormat="1" applyFont="1" applyFill="1" applyBorder="1" applyAlignment="1" applyProtection="1">
      <alignment vertical="center" wrapText="1"/>
    </xf>
    <xf numFmtId="3" fontId="20" fillId="12" borderId="189" xfId="0" applyNumberFormat="1" applyFont="1" applyFill="1" applyBorder="1" applyAlignment="1" applyProtection="1">
      <alignment vertical="center" wrapText="1"/>
    </xf>
    <xf numFmtId="3" fontId="20" fillId="12" borderId="190" xfId="0" applyNumberFormat="1" applyFont="1" applyFill="1" applyBorder="1" applyAlignment="1" applyProtection="1">
      <alignment vertical="center" wrapText="1"/>
    </xf>
    <xf numFmtId="3" fontId="20" fillId="12" borderId="191" xfId="0" applyNumberFormat="1" applyFont="1" applyFill="1" applyBorder="1" applyAlignment="1" applyProtection="1">
      <alignment vertical="center" wrapText="1"/>
    </xf>
    <xf numFmtId="3" fontId="20" fillId="12" borderId="215" xfId="0" applyNumberFormat="1" applyFont="1" applyFill="1" applyBorder="1" applyAlignment="1" applyProtection="1">
      <alignment vertical="center" wrapText="1"/>
    </xf>
    <xf numFmtId="3" fontId="0" fillId="11" borderId="63" xfId="0" applyNumberFormat="1" applyFont="1" applyFill="1" applyBorder="1" applyAlignment="1" applyProtection="1">
      <alignment vertical="center" wrapText="1"/>
    </xf>
    <xf numFmtId="3" fontId="0" fillId="11" borderId="65" xfId="0" applyNumberFormat="1" applyFont="1" applyFill="1" applyBorder="1" applyAlignment="1" applyProtection="1">
      <alignment vertical="center" wrapText="1"/>
    </xf>
    <xf numFmtId="3" fontId="26" fillId="4" borderId="130" xfId="0" applyNumberFormat="1" applyFont="1" applyFill="1" applyBorder="1" applyAlignment="1" applyProtection="1">
      <alignment vertical="center" wrapText="1"/>
      <protection locked="0"/>
    </xf>
    <xf numFmtId="3" fontId="26" fillId="4" borderId="131" xfId="0" applyNumberFormat="1" applyFont="1" applyFill="1" applyBorder="1" applyAlignment="1" applyProtection="1">
      <alignment vertical="center" wrapText="1"/>
      <protection locked="0"/>
    </xf>
    <xf numFmtId="3" fontId="26" fillId="4" borderId="244" xfId="0" applyNumberFormat="1" applyFont="1" applyFill="1" applyBorder="1" applyAlignment="1" applyProtection="1">
      <alignment vertical="center" wrapText="1"/>
      <protection locked="0"/>
    </xf>
    <xf numFmtId="3" fontId="26" fillId="4" borderId="150" xfId="0" applyNumberFormat="1" applyFont="1" applyFill="1" applyBorder="1" applyAlignment="1" applyProtection="1">
      <alignment vertical="center" wrapText="1"/>
      <protection locked="0"/>
    </xf>
    <xf numFmtId="3" fontId="26" fillId="4" borderId="245" xfId="0" applyNumberFormat="1" applyFont="1" applyFill="1" applyBorder="1" applyAlignment="1" applyProtection="1">
      <alignment vertical="center" wrapText="1"/>
      <protection locked="0"/>
    </xf>
    <xf numFmtId="3" fontId="0" fillId="12" borderId="64" xfId="0" applyNumberFormat="1" applyFont="1" applyFill="1" applyBorder="1" applyAlignment="1" applyProtection="1">
      <alignment vertical="center" wrapText="1"/>
    </xf>
    <xf numFmtId="3" fontId="0" fillId="12" borderId="116" xfId="0" applyNumberFormat="1" applyFont="1" applyFill="1" applyBorder="1" applyAlignment="1" applyProtection="1">
      <alignment vertical="center" wrapText="1"/>
    </xf>
    <xf numFmtId="3" fontId="26" fillId="4" borderId="246" xfId="0" applyNumberFormat="1" applyFont="1" applyFill="1" applyBorder="1" applyAlignment="1" applyProtection="1">
      <alignment vertical="center" wrapText="1"/>
      <protection locked="0"/>
    </xf>
    <xf numFmtId="3" fontId="26" fillId="4" borderId="247" xfId="0" applyNumberFormat="1" applyFont="1" applyFill="1" applyBorder="1" applyAlignment="1" applyProtection="1">
      <alignment vertical="center" wrapText="1"/>
      <protection locked="0"/>
    </xf>
    <xf numFmtId="3" fontId="26" fillId="4" borderId="248" xfId="0" applyNumberFormat="1" applyFont="1" applyFill="1" applyBorder="1" applyAlignment="1" applyProtection="1">
      <alignment vertical="center" wrapText="1"/>
      <protection locked="0"/>
    </xf>
    <xf numFmtId="3" fontId="26" fillId="4" borderId="151" xfId="0" applyNumberFormat="1" applyFont="1" applyFill="1" applyBorder="1" applyAlignment="1" applyProtection="1">
      <alignment vertical="center" wrapText="1"/>
      <protection locked="0"/>
    </xf>
    <xf numFmtId="3" fontId="26" fillId="4" borderId="249" xfId="0" applyNumberFormat="1" applyFont="1" applyFill="1" applyBorder="1" applyAlignment="1" applyProtection="1">
      <alignment vertical="center" wrapText="1"/>
      <protection locked="0"/>
    </xf>
    <xf numFmtId="3" fontId="38" fillId="4" borderId="130" xfId="0" applyNumberFormat="1" applyFont="1" applyFill="1" applyBorder="1" applyAlignment="1" applyProtection="1">
      <alignment vertical="center" wrapText="1"/>
      <protection locked="0"/>
    </xf>
    <xf numFmtId="3" fontId="38" fillId="4" borderId="131" xfId="0" applyNumberFormat="1" applyFont="1" applyFill="1" applyBorder="1" applyAlignment="1" applyProtection="1">
      <alignment vertical="center" wrapText="1"/>
      <protection locked="0"/>
    </xf>
    <xf numFmtId="3" fontId="38" fillId="4" borderId="244" xfId="0" applyNumberFormat="1" applyFont="1" applyFill="1" applyBorder="1" applyAlignment="1" applyProtection="1">
      <alignment vertical="center" wrapText="1"/>
      <protection locked="0"/>
    </xf>
    <xf numFmtId="3" fontId="38" fillId="4" borderId="245" xfId="0" applyNumberFormat="1" applyFont="1" applyFill="1" applyBorder="1" applyAlignment="1" applyProtection="1">
      <alignment vertical="center" wrapText="1"/>
      <protection locked="0"/>
    </xf>
    <xf numFmtId="3" fontId="38" fillId="4" borderId="246" xfId="0" applyNumberFormat="1" applyFont="1" applyFill="1" applyBorder="1" applyAlignment="1" applyProtection="1">
      <alignment vertical="center" wrapText="1"/>
      <protection locked="0"/>
    </xf>
    <xf numFmtId="3" fontId="38" fillId="4" borderId="247" xfId="0" applyNumberFormat="1" applyFont="1" applyFill="1" applyBorder="1" applyAlignment="1" applyProtection="1">
      <alignment vertical="center" wrapText="1"/>
      <protection locked="0"/>
    </xf>
    <xf numFmtId="3" fontId="38" fillId="4" borderId="248" xfId="0" applyNumberFormat="1" applyFont="1" applyFill="1" applyBorder="1" applyAlignment="1" applyProtection="1">
      <alignment vertical="center" wrapText="1"/>
      <protection locked="0"/>
    </xf>
    <xf numFmtId="3" fontId="38" fillId="4" borderId="249" xfId="0" applyNumberFormat="1" applyFont="1" applyFill="1" applyBorder="1" applyAlignment="1" applyProtection="1">
      <alignment vertical="center" wrapText="1"/>
      <protection locked="0"/>
    </xf>
    <xf numFmtId="3" fontId="21" fillId="7" borderId="250" xfId="0" applyNumberFormat="1" applyFont="1" applyFill="1" applyBorder="1" applyAlignment="1" applyProtection="1">
      <alignment vertical="center" wrapText="1"/>
    </xf>
    <xf numFmtId="3" fontId="21" fillId="7" borderId="251" xfId="0" applyNumberFormat="1" applyFont="1" applyFill="1" applyBorder="1" applyAlignment="1" applyProtection="1">
      <alignment vertical="center" wrapText="1"/>
    </xf>
    <xf numFmtId="3" fontId="21" fillId="7" borderId="252" xfId="0" applyNumberFormat="1" applyFont="1" applyFill="1" applyBorder="1" applyAlignment="1" applyProtection="1">
      <alignment vertical="center" wrapText="1"/>
    </xf>
    <xf numFmtId="3" fontId="21" fillId="7" borderId="253" xfId="0" applyNumberFormat="1" applyFont="1" applyFill="1" applyBorder="1" applyAlignment="1" applyProtection="1">
      <alignment vertical="center" wrapText="1"/>
    </xf>
    <xf numFmtId="3" fontId="21" fillId="7" borderId="254" xfId="0" applyNumberFormat="1" applyFont="1" applyFill="1" applyBorder="1" applyAlignment="1" applyProtection="1">
      <alignment vertical="center" wrapText="1"/>
    </xf>
    <xf numFmtId="3" fontId="21" fillId="7" borderId="255" xfId="0" applyNumberFormat="1" applyFont="1" applyFill="1" applyBorder="1" applyAlignment="1" applyProtection="1">
      <alignment vertical="center" wrapText="1"/>
    </xf>
    <xf numFmtId="3" fontId="14" fillId="9" borderId="60" xfId="0" applyNumberFormat="1" applyFont="1" applyFill="1" applyBorder="1" applyAlignment="1" applyProtection="1">
      <alignment vertical="center" wrapText="1"/>
    </xf>
    <xf numFmtId="3" fontId="23" fillId="9" borderId="0" xfId="0" applyNumberFormat="1" applyFont="1" applyFill="1" applyBorder="1" applyAlignment="1" applyProtection="1">
      <alignment vertical="center" wrapText="1"/>
    </xf>
    <xf numFmtId="3" fontId="0" fillId="15" borderId="63" xfId="0" applyNumberFormat="1" applyFill="1" applyBorder="1" applyAlignment="1" applyProtection="1">
      <alignment horizontal="left" vertical="center" wrapText="1"/>
    </xf>
    <xf numFmtId="3" fontId="0" fillId="15" borderId="65" xfId="0" applyNumberFormat="1" applyFill="1" applyBorder="1" applyAlignment="1" applyProtection="1">
      <alignment horizontal="left" vertical="center" wrapText="1"/>
    </xf>
    <xf numFmtId="3" fontId="0" fillId="0" borderId="245" xfId="0" applyNumberFormat="1" applyBorder="1" applyAlignment="1" applyProtection="1">
      <alignment vertical="center" wrapText="1"/>
      <protection locked="0"/>
    </xf>
    <xf numFmtId="3" fontId="0" fillId="15" borderId="64" xfId="0" applyNumberFormat="1" applyFill="1" applyBorder="1" applyAlignment="1" applyProtection="1">
      <alignment horizontal="left" vertical="center" wrapText="1"/>
    </xf>
    <xf numFmtId="3" fontId="0" fillId="15" borderId="66" xfId="0" applyNumberFormat="1" applyFill="1" applyBorder="1" applyAlignment="1" applyProtection="1">
      <alignment horizontal="left" vertical="center" wrapText="1"/>
    </xf>
    <xf numFmtId="3" fontId="0" fillId="0" borderId="256" xfId="0" applyNumberFormat="1" applyBorder="1" applyAlignment="1" applyProtection="1">
      <alignment vertical="center" wrapText="1"/>
      <protection locked="0"/>
    </xf>
    <xf numFmtId="3" fontId="25" fillId="7" borderId="67" xfId="0" applyNumberFormat="1" applyFont="1" applyFill="1" applyBorder="1" applyAlignment="1" applyProtection="1">
      <alignment vertical="center" wrapText="1"/>
    </xf>
    <xf numFmtId="3" fontId="11" fillId="7" borderId="68" xfId="0" applyNumberFormat="1" applyFont="1" applyFill="1" applyBorder="1" applyAlignment="1" applyProtection="1">
      <alignment horizontal="right" vertical="center" wrapText="1"/>
    </xf>
    <xf numFmtId="3" fontId="25" fillId="7" borderId="69" xfId="0" applyNumberFormat="1" applyFont="1" applyFill="1" applyBorder="1" applyAlignment="1" applyProtection="1">
      <alignment vertical="center" wrapText="1"/>
    </xf>
    <xf numFmtId="3" fontId="11" fillId="7" borderId="70" xfId="0" applyNumberFormat="1" applyFont="1" applyFill="1" applyBorder="1" applyAlignment="1" applyProtection="1">
      <alignment horizontal="right" vertical="center" wrapText="1"/>
    </xf>
    <xf numFmtId="3" fontId="0" fillId="12" borderId="71" xfId="0" applyNumberFormat="1" applyFont="1" applyFill="1" applyBorder="1" applyAlignment="1" applyProtection="1">
      <alignment vertical="center" wrapText="1"/>
    </xf>
    <xf numFmtId="3" fontId="44" fillId="0" borderId="71" xfId="0" applyNumberFormat="1" applyFont="1" applyFill="1" applyBorder="1" applyAlignment="1" applyProtection="1">
      <alignment vertical="center" wrapText="1"/>
      <protection locked="0"/>
    </xf>
    <xf numFmtId="3" fontId="0" fillId="12" borderId="72" xfId="0" applyNumberFormat="1" applyFont="1" applyFill="1" applyBorder="1" applyAlignment="1" applyProtection="1">
      <alignment vertical="center" wrapText="1"/>
    </xf>
    <xf numFmtId="3" fontId="11" fillId="12" borderId="53" xfId="0" applyNumberFormat="1" applyFont="1" applyFill="1" applyBorder="1" applyAlignment="1" applyProtection="1">
      <alignment horizontal="right" vertical="center" wrapText="1"/>
    </xf>
    <xf numFmtId="3" fontId="56" fillId="12" borderId="223" xfId="0" applyNumberFormat="1" applyFont="1" applyFill="1" applyBorder="1" applyAlignment="1" applyProtection="1">
      <alignment vertical="center" wrapText="1"/>
    </xf>
    <xf numFmtId="3" fontId="0" fillId="12" borderId="48" xfId="0" applyNumberFormat="1" applyFont="1" applyFill="1" applyBorder="1" applyAlignment="1" applyProtection="1">
      <alignment vertical="center" wrapText="1"/>
    </xf>
    <xf numFmtId="3" fontId="0" fillId="12" borderId="73" xfId="0" applyNumberFormat="1" applyFont="1" applyFill="1" applyBorder="1" applyAlignment="1" applyProtection="1">
      <alignment vertical="center" wrapText="1"/>
    </xf>
    <xf numFmtId="3" fontId="44" fillId="0" borderId="73" xfId="0" applyNumberFormat="1" applyFont="1" applyFill="1" applyBorder="1" applyAlignment="1" applyProtection="1">
      <alignment vertical="center" wrapText="1"/>
      <protection locked="0"/>
    </xf>
    <xf numFmtId="3" fontId="25" fillId="7" borderId="79" xfId="0" applyNumberFormat="1" applyFont="1" applyFill="1" applyBorder="1" applyAlignment="1" applyProtection="1">
      <alignment horizontal="right" vertical="center" wrapText="1"/>
    </xf>
    <xf numFmtId="3" fontId="25" fillId="7" borderId="83" xfId="0" applyNumberFormat="1" applyFont="1" applyFill="1" applyBorder="1" applyAlignment="1" applyProtection="1">
      <alignment vertical="center" wrapText="1"/>
    </xf>
    <xf numFmtId="3" fontId="11" fillId="7" borderId="84" xfId="0" applyNumberFormat="1" applyFont="1" applyFill="1" applyBorder="1" applyAlignment="1" applyProtection="1">
      <alignment horizontal="right" vertical="center" wrapText="1"/>
    </xf>
    <xf numFmtId="3" fontId="21" fillId="7" borderId="257" xfId="0" applyNumberFormat="1" applyFont="1" applyFill="1" applyBorder="1" applyAlignment="1" applyProtection="1">
      <alignment vertical="center" wrapText="1"/>
    </xf>
    <xf numFmtId="3" fontId="0" fillId="15" borderId="85" xfId="0" applyNumberFormat="1" applyFill="1" applyBorder="1" applyAlignment="1" applyProtection="1">
      <alignment horizontal="center" vertical="center" wrapText="1"/>
    </xf>
    <xf numFmtId="3" fontId="0" fillId="15" borderId="55" xfId="0" applyNumberFormat="1" applyFill="1" applyBorder="1" applyAlignment="1" applyProtection="1">
      <alignment horizontal="left" vertical="center" wrapText="1"/>
    </xf>
    <xf numFmtId="3" fontId="25" fillId="7" borderId="86" xfId="0" applyNumberFormat="1" applyFont="1" applyFill="1" applyBorder="1" applyAlignment="1" applyProtection="1">
      <alignment vertical="center" wrapText="1"/>
    </xf>
    <xf numFmtId="3" fontId="47" fillId="7" borderId="258" xfId="13" applyNumberFormat="1" applyFont="1" applyFill="1" applyBorder="1" applyAlignment="1" applyProtection="1">
      <alignment vertical="center" wrapText="1"/>
    </xf>
    <xf numFmtId="3" fontId="0" fillId="0" borderId="240" xfId="0" applyNumberFormat="1" applyBorder="1" applyAlignment="1" applyProtection="1">
      <alignment vertical="center" wrapText="1"/>
      <protection locked="0"/>
    </xf>
    <xf numFmtId="3" fontId="25" fillId="7" borderId="87" xfId="0" applyNumberFormat="1" applyFont="1" applyFill="1" applyBorder="1" applyAlignment="1" applyProtection="1">
      <alignment vertical="center" wrapText="1"/>
    </xf>
    <xf numFmtId="3" fontId="25" fillId="7" borderId="88" xfId="0" applyNumberFormat="1" applyFont="1" applyFill="1" applyBorder="1" applyAlignment="1" applyProtection="1">
      <alignment horizontal="right" vertical="center" wrapText="1"/>
    </xf>
    <xf numFmtId="3" fontId="47" fillId="7" borderId="259" xfId="13" applyNumberFormat="1" applyFont="1" applyFill="1" applyBorder="1" applyAlignment="1" applyProtection="1">
      <alignment vertical="center" wrapText="1"/>
    </xf>
    <xf numFmtId="3" fontId="47" fillId="7" borderId="260" xfId="13" applyNumberFormat="1" applyFont="1" applyFill="1" applyBorder="1" applyAlignment="1" applyProtection="1">
      <alignment vertical="center" wrapText="1"/>
    </xf>
    <xf numFmtId="3" fontId="47" fillId="7" borderId="261" xfId="13" applyNumberFormat="1" applyFont="1" applyFill="1" applyBorder="1" applyAlignment="1" applyProtection="1">
      <alignment vertical="center" wrapText="1"/>
    </xf>
    <xf numFmtId="3" fontId="47" fillId="7" borderId="262" xfId="13" applyNumberFormat="1" applyFont="1" applyFill="1" applyBorder="1" applyAlignment="1" applyProtection="1">
      <alignment vertical="center" wrapText="1"/>
    </xf>
    <xf numFmtId="3" fontId="47" fillId="7" borderId="263" xfId="13" applyNumberFormat="1" applyFont="1" applyFill="1" applyBorder="1" applyAlignment="1" applyProtection="1">
      <alignment vertical="center" wrapText="1"/>
    </xf>
    <xf numFmtId="3" fontId="0" fillId="7" borderId="55" xfId="0" applyNumberFormat="1" applyFont="1" applyFill="1" applyBorder="1" applyAlignment="1" applyProtection="1">
      <alignment horizontal="right" vertical="center" wrapText="1"/>
    </xf>
    <xf numFmtId="3" fontId="0" fillId="5" borderId="264" xfId="0" applyNumberFormat="1" applyFill="1" applyBorder="1" applyAlignment="1" applyProtection="1">
      <alignment vertical="center"/>
    </xf>
    <xf numFmtId="3" fontId="0" fillId="5" borderId="265" xfId="0" applyNumberFormat="1" applyFill="1" applyBorder="1" applyAlignment="1" applyProtection="1">
      <alignment vertical="center" wrapText="1"/>
    </xf>
    <xf numFmtId="3" fontId="23" fillId="5" borderId="98" xfId="0" applyNumberFormat="1" applyFont="1" applyFill="1" applyBorder="1" applyAlignment="1" applyProtection="1">
      <alignment vertical="center" wrapText="1"/>
    </xf>
    <xf numFmtId="3" fontId="23" fillId="5" borderId="99" xfId="0" applyNumberFormat="1" applyFont="1" applyFill="1" applyBorder="1" applyAlignment="1" applyProtection="1">
      <alignment vertical="center" wrapText="1"/>
    </xf>
    <xf numFmtId="3" fontId="23" fillId="5" borderId="100" xfId="0" applyNumberFormat="1" applyFont="1" applyFill="1" applyBorder="1" applyAlignment="1" applyProtection="1">
      <alignment vertical="center" wrapText="1"/>
    </xf>
    <xf numFmtId="3" fontId="23" fillId="5" borderId="101" xfId="0" applyNumberFormat="1" applyFont="1" applyFill="1" applyBorder="1" applyAlignment="1" applyProtection="1">
      <alignment vertical="center" wrapText="1"/>
    </xf>
    <xf numFmtId="3" fontId="0" fillId="5" borderId="266" xfId="0" applyNumberFormat="1" applyFill="1" applyBorder="1" applyAlignment="1" applyProtection="1">
      <alignment vertical="center"/>
    </xf>
    <xf numFmtId="3" fontId="0" fillId="5" borderId="267" xfId="0" applyNumberFormat="1" applyFill="1" applyBorder="1" applyAlignment="1" applyProtection="1">
      <alignment vertical="center" wrapText="1"/>
    </xf>
    <xf numFmtId="3" fontId="23" fillId="5" borderId="106" xfId="0" applyNumberFormat="1" applyFont="1" applyFill="1" applyBorder="1" applyAlignment="1" applyProtection="1">
      <alignment vertical="center" wrapText="1"/>
    </xf>
    <xf numFmtId="3" fontId="23" fillId="5" borderId="98" xfId="0" applyNumberFormat="1" applyFont="1" applyFill="1" applyBorder="1" applyAlignment="1" applyProtection="1">
      <alignment horizontal="center" vertical="center" wrapText="1"/>
    </xf>
    <xf numFmtId="9" fontId="13" fillId="0" borderId="0" xfId="13" applyFont="1" applyFill="1" applyBorder="1" applyAlignment="1" applyProtection="1">
      <alignment horizontal="center" vertical="center" wrapText="1"/>
    </xf>
    <xf numFmtId="9" fontId="8" fillId="7" borderId="50" xfId="13" quotePrefix="1" applyFont="1" applyFill="1" applyBorder="1" applyAlignment="1" applyProtection="1">
      <alignment horizontal="center" vertical="center"/>
    </xf>
    <xf numFmtId="9" fontId="47" fillId="7" borderId="268" xfId="13" applyFont="1" applyFill="1" applyBorder="1" applyAlignment="1" applyProtection="1">
      <alignment vertical="center" wrapText="1"/>
    </xf>
    <xf numFmtId="9" fontId="47" fillId="7" borderId="269" xfId="13" applyFont="1" applyFill="1" applyBorder="1" applyAlignment="1" applyProtection="1">
      <alignment vertical="center" wrapText="1"/>
    </xf>
    <xf numFmtId="9" fontId="47" fillId="7" borderId="270" xfId="13" applyFont="1" applyFill="1" applyBorder="1" applyAlignment="1" applyProtection="1">
      <alignment vertical="center" wrapText="1"/>
    </xf>
    <xf numFmtId="9" fontId="47" fillId="7" borderId="103" xfId="13" applyFont="1" applyFill="1" applyBorder="1" applyAlignment="1" applyProtection="1">
      <alignment vertical="center" wrapText="1"/>
    </xf>
    <xf numFmtId="9" fontId="47" fillId="7" borderId="102" xfId="13" applyFont="1" applyFill="1" applyBorder="1" applyAlignment="1" applyProtection="1">
      <alignment vertical="center" wrapText="1"/>
    </xf>
    <xf numFmtId="9" fontId="25" fillId="7" borderId="266" xfId="13" applyFont="1" applyFill="1" applyBorder="1" applyAlignment="1" applyProtection="1">
      <alignment vertical="center"/>
    </xf>
    <xf numFmtId="9" fontId="25" fillId="7" borderId="267" xfId="13" applyFont="1" applyFill="1" applyBorder="1" applyAlignment="1" applyProtection="1">
      <alignment horizontal="right" vertical="center"/>
    </xf>
    <xf numFmtId="9" fontId="47" fillId="7" borderId="79" xfId="13" applyFont="1" applyFill="1" applyBorder="1" applyAlignment="1" applyProtection="1">
      <alignment vertical="center" wrapText="1"/>
    </xf>
    <xf numFmtId="9" fontId="47" fillId="7" borderId="104" xfId="13" applyFont="1" applyFill="1" applyBorder="1" applyAlignment="1" applyProtection="1">
      <alignment vertical="center" wrapText="1"/>
    </xf>
    <xf numFmtId="9" fontId="47" fillId="7" borderId="105" xfId="13" applyFont="1" applyFill="1" applyBorder="1" applyAlignment="1" applyProtection="1">
      <alignment vertical="center" wrapText="1"/>
    </xf>
    <xf numFmtId="1" fontId="0" fillId="11" borderId="50" xfId="0" applyNumberFormat="1" applyFill="1" applyBorder="1" applyAlignment="1" applyProtection="1">
      <alignment horizontal="left" vertical="center" wrapText="1"/>
    </xf>
    <xf numFmtId="1" fontId="0" fillId="12" borderId="50" xfId="0" applyNumberFormat="1" applyFill="1" applyBorder="1" applyAlignment="1" applyProtection="1">
      <alignment horizontal="left" vertical="center" wrapText="1"/>
    </xf>
    <xf numFmtId="1" fontId="0" fillId="12" borderId="55" xfId="0" applyNumberFormat="1" applyFill="1" applyBorder="1" applyAlignment="1" applyProtection="1">
      <alignment horizontal="left" vertical="center" wrapText="1"/>
    </xf>
    <xf numFmtId="1" fontId="0" fillId="12" borderId="50" xfId="0" applyNumberFormat="1" applyFill="1" applyBorder="1" applyAlignment="1" applyProtection="1">
      <alignment vertical="center" wrapText="1"/>
    </xf>
    <xf numFmtId="1" fontId="0" fillId="12" borderId="55" xfId="0" applyNumberFormat="1" applyFill="1" applyBorder="1" applyAlignment="1" applyProtection="1">
      <alignment vertical="center" wrapText="1"/>
    </xf>
    <xf numFmtId="3" fontId="0" fillId="12" borderId="213" xfId="0" applyNumberFormat="1" applyFill="1" applyBorder="1" applyAlignment="1" applyProtection="1">
      <alignment vertical="center" wrapText="1"/>
    </xf>
    <xf numFmtId="1" fontId="0" fillId="12" borderId="213" xfId="0" applyNumberFormat="1" applyFill="1" applyBorder="1" applyAlignment="1" applyProtection="1">
      <alignment vertical="center" wrapText="1"/>
    </xf>
    <xf numFmtId="0" fontId="0" fillId="14" borderId="0" xfId="0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vertical="center" wrapText="1"/>
      <protection locked="0"/>
    </xf>
    <xf numFmtId="0" fontId="2" fillId="9" borderId="1" xfId="0" applyFont="1" applyFill="1" applyBorder="1" applyAlignment="1" applyProtection="1">
      <alignment horizontal="right" vertical="center" wrapText="1"/>
    </xf>
    <xf numFmtId="0" fontId="44" fillId="5" borderId="3" xfId="0" applyFont="1" applyFill="1" applyBorder="1" applyAlignment="1" applyProtection="1">
      <alignment horizontal="left" vertical="center"/>
    </xf>
    <xf numFmtId="3" fontId="55" fillId="4" borderId="2" xfId="0" applyNumberFormat="1" applyFont="1" applyFill="1" applyBorder="1" applyAlignment="1" applyProtection="1">
      <alignment vertical="center"/>
      <protection locked="0"/>
    </xf>
    <xf numFmtId="3" fontId="20" fillId="12" borderId="2" xfId="0" applyNumberFormat="1" applyFont="1" applyFill="1" applyBorder="1" applyAlignment="1" applyProtection="1">
      <alignment vertical="center"/>
    </xf>
    <xf numFmtId="3" fontId="22" fillId="12" borderId="2" xfId="0" applyNumberFormat="1" applyFont="1" applyFill="1" applyBorder="1" applyAlignment="1" applyProtection="1">
      <alignment vertical="center"/>
    </xf>
    <xf numFmtId="3" fontId="20" fillId="5" borderId="2" xfId="0" applyNumberFormat="1" applyFont="1" applyFill="1" applyBorder="1" applyAlignment="1" applyProtection="1">
      <alignment vertical="center"/>
    </xf>
    <xf numFmtId="9" fontId="20" fillId="5" borderId="2" xfId="13" applyFont="1" applyFill="1" applyBorder="1" applyAlignment="1" applyProtection="1">
      <alignment vertical="center"/>
    </xf>
    <xf numFmtId="0" fontId="0" fillId="14" borderId="0" xfId="0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vertical="center" wrapText="1"/>
      <protection locked="0"/>
    </xf>
    <xf numFmtId="1" fontId="24" fillId="3" borderId="0" xfId="0" applyNumberFormat="1" applyFont="1" applyFill="1" applyAlignment="1" applyProtection="1">
      <alignment horizontal="left" vertical="center"/>
    </xf>
    <xf numFmtId="0" fontId="0" fillId="0" borderId="37" xfId="0" applyFill="1" applyBorder="1" applyAlignment="1">
      <alignment horizontal="center" vertical="distributed"/>
    </xf>
    <xf numFmtId="3" fontId="23" fillId="11" borderId="2" xfId="0" applyNumberFormat="1" applyFont="1" applyFill="1" applyBorder="1" applyAlignment="1" applyProtection="1"/>
    <xf numFmtId="3" fontId="23" fillId="12" borderId="2" xfId="0" applyNumberFormat="1" applyFont="1" applyFill="1" applyBorder="1" applyAlignment="1" applyProtection="1"/>
    <xf numFmtId="3" fontId="0" fillId="0" borderId="0" xfId="0" applyNumberFormat="1" applyProtection="1"/>
    <xf numFmtId="3" fontId="23" fillId="7" borderId="2" xfId="0" applyNumberFormat="1" applyFont="1" applyFill="1" applyBorder="1" applyAlignment="1" applyProtection="1">
      <alignment vertical="center"/>
    </xf>
    <xf numFmtId="3" fontId="23" fillId="6" borderId="2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0" fontId="14" fillId="7" borderId="271" xfId="0" applyFont="1" applyFill="1" applyBorder="1" applyAlignment="1" applyProtection="1">
      <alignment vertical="center" wrapText="1"/>
    </xf>
    <xf numFmtId="0" fontId="14" fillId="0" borderId="271" xfId="0" applyFont="1" applyFill="1" applyBorder="1" applyAlignment="1" applyProtection="1">
      <alignment vertical="center" wrapText="1"/>
    </xf>
    <xf numFmtId="1" fontId="16" fillId="0" borderId="0" xfId="0" applyNumberFormat="1" applyFont="1" applyAlignment="1" applyProtection="1">
      <alignment vertical="center"/>
    </xf>
    <xf numFmtId="1" fontId="27" fillId="4" borderId="0" xfId="0" applyNumberFormat="1" applyFont="1" applyFill="1" applyBorder="1" applyAlignment="1" applyProtection="1"/>
    <xf numFmtId="1" fontId="30" fillId="3" borderId="40" xfId="0" applyNumberFormat="1" applyFont="1" applyFill="1" applyBorder="1" applyAlignment="1" applyProtection="1">
      <alignment horizontal="center" vertical="center" wrapText="1"/>
    </xf>
    <xf numFmtId="1" fontId="22" fillId="0" borderId="1" xfId="3" applyNumberFormat="1" applyFont="1" applyBorder="1" applyAlignment="1" applyProtection="1">
      <alignment horizontal="center" vertical="center" wrapText="1"/>
      <protection locked="0"/>
    </xf>
    <xf numFmtId="1" fontId="2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3" borderId="208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3" fontId="11" fillId="5" borderId="26" xfId="0" applyNumberFormat="1" applyFont="1" applyFill="1" applyBorder="1" applyAlignment="1">
      <alignment vertical="center" wrapText="1"/>
    </xf>
    <xf numFmtId="3" fontId="23" fillId="4" borderId="1" xfId="0" applyNumberFormat="1" applyFont="1" applyFill="1" applyBorder="1" applyAlignment="1" applyProtection="1">
      <alignment vertical="center"/>
      <protection locked="0"/>
    </xf>
    <xf numFmtId="3" fontId="16" fillId="4" borderId="2" xfId="0" applyNumberFormat="1" applyFont="1" applyFill="1" applyBorder="1" applyAlignment="1" applyProtection="1">
      <alignment vertical="center"/>
      <protection locked="0"/>
    </xf>
    <xf numFmtId="3" fontId="11" fillId="3" borderId="27" xfId="0" applyNumberFormat="1" applyFont="1" applyFill="1" applyBorder="1" applyAlignment="1">
      <alignment vertical="center" wrapText="1"/>
    </xf>
    <xf numFmtId="3" fontId="11" fillId="3" borderId="208" xfId="0" applyNumberFormat="1" applyFont="1" applyFill="1" applyBorder="1" applyAlignment="1">
      <alignment vertical="center" wrapText="1"/>
    </xf>
    <xf numFmtId="3" fontId="48" fillId="3" borderId="208" xfId="0" applyNumberFormat="1" applyFont="1" applyFill="1" applyBorder="1" applyAlignment="1">
      <alignment vertical="center" wrapText="1"/>
    </xf>
    <xf numFmtId="1" fontId="32" fillId="3" borderId="33" xfId="0" applyNumberFormat="1" applyFont="1" applyFill="1" applyBorder="1" applyAlignment="1" applyProtection="1">
      <alignment horizontal="center" vertical="center" wrapText="1"/>
    </xf>
    <xf numFmtId="3" fontId="23" fillId="4" borderId="3" xfId="0" applyNumberFormat="1" applyFont="1" applyFill="1" applyBorder="1" applyAlignment="1" applyProtection="1">
      <alignment vertical="center"/>
      <protection locked="0"/>
    </xf>
    <xf numFmtId="3" fontId="11" fillId="3" borderId="288" xfId="0" applyNumberFormat="1" applyFont="1" applyFill="1" applyBorder="1" applyAlignment="1">
      <alignment vertical="center" wrapText="1"/>
    </xf>
    <xf numFmtId="1" fontId="31" fillId="8" borderId="97" xfId="0" applyNumberFormat="1" applyFont="1" applyFill="1" applyBorder="1" applyAlignment="1" applyProtection="1">
      <alignment horizontal="center" vertical="center" wrapText="1"/>
    </xf>
    <xf numFmtId="3" fontId="16" fillId="4" borderId="44" xfId="0" applyNumberFormat="1" applyFont="1" applyFill="1" applyBorder="1" applyAlignment="1" applyProtection="1">
      <alignment vertical="center"/>
      <protection locked="0"/>
    </xf>
    <xf numFmtId="3" fontId="11" fillId="3" borderId="206" xfId="0" applyNumberFormat="1" applyFont="1" applyFill="1" applyBorder="1" applyAlignment="1">
      <alignment vertical="center" wrapText="1"/>
    </xf>
    <xf numFmtId="3" fontId="48" fillId="3" borderId="27" xfId="0" applyNumberFormat="1" applyFont="1" applyFill="1" applyBorder="1" applyAlignment="1">
      <alignment vertical="center" wrapText="1"/>
    </xf>
    <xf numFmtId="3" fontId="0" fillId="7" borderId="271" xfId="0" applyNumberFormat="1" applyFill="1" applyBorder="1" applyAlignment="1" applyProtection="1">
      <alignment vertical="center"/>
    </xf>
    <xf numFmtId="3" fontId="0" fillId="0" borderId="271" xfId="0" applyNumberForma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3" fontId="8" fillId="7" borderId="0" xfId="7" applyNumberFormat="1" applyFill="1" applyAlignment="1" applyProtection="1">
      <alignment vertical="center"/>
    </xf>
    <xf numFmtId="3" fontId="0" fillId="7" borderId="289" xfId="0" applyNumberFormat="1" applyFill="1" applyBorder="1" applyAlignment="1" applyProtection="1">
      <alignment vertical="center"/>
    </xf>
    <xf numFmtId="3" fontId="0" fillId="0" borderId="290" xfId="0" applyNumberFormat="1" applyFill="1" applyBorder="1" applyAlignment="1" applyProtection="1">
      <alignment vertical="center"/>
    </xf>
    <xf numFmtId="3" fontId="48" fillId="5" borderId="26" xfId="0" applyNumberFormat="1" applyFont="1" applyFill="1" applyBorder="1" applyAlignment="1">
      <alignment vertical="center" wrapText="1"/>
    </xf>
    <xf numFmtId="3" fontId="8" fillId="7" borderId="2" xfId="10" applyNumberFormat="1" applyFill="1" applyBorder="1" applyAlignment="1" applyProtection="1">
      <alignment vertical="center"/>
    </xf>
    <xf numFmtId="3" fontId="16" fillId="4" borderId="1" xfId="0" applyNumberFormat="1" applyFont="1" applyFill="1" applyBorder="1" applyAlignment="1" applyProtection="1">
      <alignment vertical="center"/>
      <protection locked="0"/>
    </xf>
    <xf numFmtId="3" fontId="16" fillId="4" borderId="25" xfId="0" applyNumberFormat="1" applyFont="1" applyFill="1" applyBorder="1" applyAlignment="1" applyProtection="1">
      <alignment vertical="center"/>
      <protection locked="0"/>
    </xf>
    <xf numFmtId="3" fontId="47" fillId="7" borderId="103" xfId="13" applyNumberFormat="1" applyFont="1" applyFill="1" applyBorder="1" applyAlignment="1" applyProtection="1">
      <alignment vertical="center" wrapText="1"/>
    </xf>
    <xf numFmtId="3" fontId="47" fillId="7" borderId="102" xfId="13" applyNumberFormat="1" applyFont="1" applyFill="1" applyBorder="1" applyAlignment="1" applyProtection="1">
      <alignment vertical="center" wrapText="1"/>
    </xf>
    <xf numFmtId="3" fontId="47" fillId="7" borderId="79" xfId="13" applyNumberFormat="1" applyFont="1" applyFill="1" applyBorder="1" applyAlignment="1" applyProtection="1">
      <alignment vertical="center" wrapText="1"/>
    </xf>
    <xf numFmtId="3" fontId="47" fillId="7" borderId="198" xfId="13" applyNumberFormat="1" applyFont="1" applyFill="1" applyBorder="1" applyAlignment="1" applyProtection="1">
      <alignment vertical="center" wrapText="1"/>
    </xf>
    <xf numFmtId="3" fontId="47" fillId="7" borderId="200" xfId="13" applyNumberFormat="1" applyFont="1" applyFill="1" applyBorder="1" applyAlignment="1" applyProtection="1">
      <alignment vertical="center" wrapText="1"/>
    </xf>
    <xf numFmtId="9" fontId="24" fillId="3" borderId="0" xfId="13" applyFont="1" applyFill="1" applyAlignment="1" applyProtection="1">
      <alignment horizontal="left" vertical="center"/>
    </xf>
    <xf numFmtId="9" fontId="8" fillId="3" borderId="0" xfId="13" applyFont="1" applyFill="1" applyAlignment="1" applyProtection="1">
      <alignment vertical="center"/>
    </xf>
    <xf numFmtId="9" fontId="8" fillId="5" borderId="0" xfId="13" applyFont="1" applyFill="1" applyAlignment="1" applyProtection="1">
      <alignment horizontal="left" vertical="center" wrapText="1"/>
    </xf>
    <xf numFmtId="9" fontId="8" fillId="0" borderId="0" xfId="13" applyFont="1" applyAlignment="1" applyProtection="1">
      <alignment vertical="center"/>
    </xf>
    <xf numFmtId="9" fontId="8" fillId="0" borderId="0" xfId="13" applyFont="1" applyFill="1" applyBorder="1" applyAlignment="1" applyProtection="1">
      <alignment vertical="center"/>
    </xf>
    <xf numFmtId="9" fontId="12" fillId="0" borderId="0" xfId="13" applyFont="1" applyAlignment="1" applyProtection="1">
      <alignment vertical="center" wrapText="1"/>
    </xf>
    <xf numFmtId="9" fontId="11" fillId="7" borderId="48" xfId="13" applyFont="1" applyFill="1" applyBorder="1" applyAlignment="1" applyProtection="1">
      <alignment horizontal="center" vertical="center"/>
    </xf>
    <xf numFmtId="9" fontId="11" fillId="7" borderId="73" xfId="13" applyFont="1" applyFill="1" applyBorder="1" applyAlignment="1" applyProtection="1">
      <alignment horizontal="center" vertical="center"/>
    </xf>
    <xf numFmtId="9" fontId="8" fillId="7" borderId="50" xfId="13" applyFont="1" applyFill="1" applyBorder="1" applyAlignment="1" applyProtection="1">
      <alignment horizontal="center" vertical="center"/>
    </xf>
    <xf numFmtId="9" fontId="8" fillId="7" borderId="51" xfId="13" applyFont="1" applyFill="1" applyBorder="1" applyAlignment="1" applyProtection="1">
      <alignment horizontal="center" vertical="center"/>
    </xf>
    <xf numFmtId="9" fontId="8" fillId="7" borderId="52" xfId="13" applyFont="1" applyFill="1" applyBorder="1" applyAlignment="1" applyProtection="1">
      <alignment horizontal="center" vertical="center"/>
    </xf>
    <xf numFmtId="9" fontId="8" fillId="7" borderId="53" xfId="13" applyFont="1" applyFill="1" applyBorder="1" applyAlignment="1" applyProtection="1">
      <alignment horizontal="center" vertical="center"/>
    </xf>
    <xf numFmtId="9" fontId="25" fillId="7" borderId="50" xfId="13" applyFont="1" applyFill="1" applyBorder="1" applyAlignment="1" applyProtection="1">
      <alignment horizontal="center" vertical="center"/>
    </xf>
    <xf numFmtId="9" fontId="25" fillId="7" borderId="51" xfId="13" applyFont="1" applyFill="1" applyBorder="1" applyAlignment="1" applyProtection="1">
      <alignment horizontal="center" vertical="center"/>
    </xf>
    <xf numFmtId="9" fontId="11" fillId="7" borderId="50" xfId="13" applyFont="1" applyFill="1" applyBorder="1" applyAlignment="1" applyProtection="1">
      <alignment horizontal="center" vertical="center"/>
    </xf>
    <xf numFmtId="9" fontId="11" fillId="7" borderId="51" xfId="13" applyFont="1" applyFill="1" applyBorder="1" applyAlignment="1" applyProtection="1">
      <alignment horizontal="center" vertical="center"/>
    </xf>
    <xf numFmtId="9" fontId="8" fillId="7" borderId="124" xfId="13" applyFont="1" applyFill="1" applyBorder="1" applyAlignment="1" applyProtection="1">
      <alignment horizontal="center" vertical="center"/>
    </xf>
    <xf numFmtId="9" fontId="13" fillId="0" borderId="0" xfId="13" applyFont="1" applyFill="1" applyBorder="1" applyAlignment="1" applyProtection="1">
      <alignment vertical="center" wrapText="1"/>
    </xf>
    <xf numFmtId="9" fontId="30" fillId="9" borderId="0" xfId="13" applyFont="1" applyFill="1" applyBorder="1" applyAlignment="1" applyProtection="1">
      <alignment horizontal="center" vertical="center" wrapText="1"/>
    </xf>
    <xf numFmtId="9" fontId="11" fillId="7" borderId="142" xfId="13" applyFont="1" applyFill="1" applyBorder="1" applyAlignment="1" applyProtection="1">
      <alignment horizontal="center" vertical="center"/>
    </xf>
    <xf numFmtId="9" fontId="11" fillId="7" borderId="140" xfId="13" applyFont="1" applyFill="1" applyBorder="1" applyAlignment="1" applyProtection="1">
      <alignment horizontal="center" vertical="center"/>
    </xf>
    <xf numFmtId="9" fontId="8" fillId="7" borderId="48" xfId="13" applyFont="1" applyFill="1" applyBorder="1" applyAlignment="1" applyProtection="1">
      <alignment horizontal="center" vertical="center"/>
    </xf>
    <xf numFmtId="9" fontId="8" fillId="7" borderId="73" xfId="13" applyFont="1" applyFill="1" applyBorder="1" applyAlignment="1" applyProtection="1">
      <alignment horizontal="center" vertical="center"/>
    </xf>
    <xf numFmtId="9" fontId="11" fillId="7" borderId="209" xfId="13" applyFont="1" applyFill="1" applyBorder="1" applyAlignment="1" applyProtection="1">
      <alignment horizontal="center" vertical="center"/>
    </xf>
    <xf numFmtId="9" fontId="11" fillId="7" borderId="210" xfId="13" applyFont="1" applyFill="1" applyBorder="1" applyAlignment="1" applyProtection="1">
      <alignment horizontal="center" vertical="center"/>
    </xf>
    <xf numFmtId="9" fontId="8" fillId="7" borderId="213" xfId="13" applyFont="1" applyFill="1" applyBorder="1" applyAlignment="1" applyProtection="1">
      <alignment horizontal="center" vertical="center"/>
    </xf>
    <xf numFmtId="9" fontId="8" fillId="7" borderId="71" xfId="13" applyFont="1" applyFill="1" applyBorder="1" applyAlignment="1" applyProtection="1">
      <alignment horizontal="center" vertical="center"/>
    </xf>
    <xf numFmtId="9" fontId="11" fillId="7" borderId="52" xfId="13" applyFont="1" applyFill="1" applyBorder="1" applyAlignment="1" applyProtection="1">
      <alignment horizontal="center" vertical="center"/>
    </xf>
    <xf numFmtId="9" fontId="11" fillId="7" borderId="53" xfId="13" applyFont="1" applyFill="1" applyBorder="1" applyAlignment="1" applyProtection="1">
      <alignment horizontal="center" vertical="center"/>
    </xf>
    <xf numFmtId="9" fontId="11" fillId="7" borderId="214" xfId="13" applyFont="1" applyFill="1" applyBorder="1" applyAlignment="1" applyProtection="1">
      <alignment horizontal="center" vertical="center"/>
    </xf>
    <xf numFmtId="9" fontId="11" fillId="7" borderId="215" xfId="13" applyFont="1" applyFill="1" applyBorder="1" applyAlignment="1" applyProtection="1">
      <alignment horizontal="center" vertical="center"/>
    </xf>
    <xf numFmtId="9" fontId="8" fillId="7" borderId="216" xfId="13" applyFont="1" applyFill="1" applyBorder="1" applyAlignment="1" applyProtection="1">
      <alignment horizontal="center" vertical="center"/>
    </xf>
    <xf numFmtId="9" fontId="8" fillId="7" borderId="217" xfId="13" applyFont="1" applyFill="1" applyBorder="1" applyAlignment="1" applyProtection="1">
      <alignment horizontal="center" vertical="center"/>
    </xf>
    <xf numFmtId="9" fontId="8" fillId="7" borderId="218" xfId="13" applyFont="1" applyFill="1" applyBorder="1" applyAlignment="1" applyProtection="1">
      <alignment horizontal="center" vertical="center"/>
    </xf>
    <xf numFmtId="9" fontId="8" fillId="7" borderId="219" xfId="13" applyFont="1" applyFill="1" applyBorder="1" applyAlignment="1" applyProtection="1">
      <alignment horizontal="center" vertical="center"/>
    </xf>
    <xf numFmtId="9" fontId="8" fillId="7" borderId="216" xfId="13" quotePrefix="1" applyFont="1" applyFill="1" applyBorder="1" applyAlignment="1" applyProtection="1">
      <alignment horizontal="center" vertical="center"/>
    </xf>
    <xf numFmtId="9" fontId="8" fillId="7" borderId="94" xfId="13" applyFont="1" applyFill="1" applyBorder="1" applyAlignment="1" applyProtection="1">
      <alignment horizontal="center" vertical="center"/>
    </xf>
    <xf numFmtId="9" fontId="8" fillId="7" borderId="95" xfId="13" applyFont="1" applyFill="1" applyBorder="1" applyAlignment="1" applyProtection="1">
      <alignment horizontal="center" vertical="center"/>
    </xf>
    <xf numFmtId="9" fontId="8" fillId="7" borderId="220" xfId="13" applyFont="1" applyFill="1" applyBorder="1" applyAlignment="1" applyProtection="1">
      <alignment horizontal="center" vertical="center"/>
    </xf>
    <xf numFmtId="9" fontId="8" fillId="7" borderId="221" xfId="13" applyFont="1" applyFill="1" applyBorder="1" applyAlignment="1" applyProtection="1">
      <alignment horizontal="center" vertical="center"/>
    </xf>
    <xf numFmtId="1" fontId="61" fillId="4" borderId="0" xfId="12" applyNumberFormat="1" applyFont="1" applyFill="1" applyBorder="1" applyAlignment="1" applyProtection="1">
      <alignment horizontal="center" vertical="center" wrapText="1"/>
    </xf>
    <xf numFmtId="3" fontId="48" fillId="3" borderId="24" xfId="0" applyNumberFormat="1" applyFont="1" applyFill="1" applyBorder="1" applyAlignment="1">
      <alignment vertical="center" wrapText="1"/>
    </xf>
    <xf numFmtId="3" fontId="24" fillId="3" borderId="0" xfId="0" applyNumberFormat="1" applyFont="1" applyFill="1" applyAlignment="1" applyProtection="1"/>
    <xf numFmtId="3" fontId="16" fillId="0" borderId="0" xfId="0" applyNumberFormat="1" applyFont="1" applyAlignment="1" applyProtection="1">
      <alignment vertical="center"/>
    </xf>
    <xf numFmtId="3" fontId="27" fillId="4" borderId="0" xfId="0" applyNumberFormat="1" applyFont="1" applyFill="1" applyBorder="1" applyAlignment="1" applyProtection="1"/>
    <xf numFmtId="3" fontId="30" fillId="3" borderId="40" xfId="0" applyNumberFormat="1" applyFont="1" applyFill="1" applyBorder="1" applyAlignment="1" applyProtection="1">
      <alignment horizontal="center" vertical="center" wrapText="1"/>
    </xf>
    <xf numFmtId="3" fontId="22" fillId="0" borderId="1" xfId="3" applyNumberFormat="1" applyFont="1" applyBorder="1" applyAlignment="1" applyProtection="1">
      <alignment horizontal="center" vertical="center" wrapText="1"/>
      <protection locked="0"/>
    </xf>
    <xf numFmtId="3" fontId="26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208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1" fontId="0" fillId="11" borderId="51" xfId="0" applyNumberFormat="1" applyFill="1" applyBorder="1" applyAlignment="1" applyProtection="1">
      <alignment horizontal="left" vertical="center" wrapText="1"/>
    </xf>
    <xf numFmtId="10" fontId="8" fillId="0" borderId="0" xfId="13" applyNumberFormat="1" applyFont="1" applyAlignment="1" applyProtection="1">
      <alignment vertical="center"/>
    </xf>
    <xf numFmtId="10" fontId="25" fillId="7" borderId="50" xfId="13" applyNumberFormat="1" applyFont="1" applyFill="1" applyBorder="1" applyAlignment="1" applyProtection="1">
      <alignment vertical="center" wrapText="1"/>
    </xf>
    <xf numFmtId="10" fontId="25" fillId="7" borderId="51" xfId="13" applyNumberFormat="1" applyFont="1" applyFill="1" applyBorder="1" applyAlignment="1" applyProtection="1">
      <alignment horizontal="right" vertical="center" wrapText="1"/>
    </xf>
    <xf numFmtId="10" fontId="10" fillId="0" borderId="0" xfId="13" applyNumberFormat="1" applyFont="1" applyAlignment="1" applyProtection="1">
      <alignment vertical="center"/>
    </xf>
    <xf numFmtId="10" fontId="47" fillId="7" borderId="162" xfId="13" applyNumberFormat="1" applyFont="1" applyFill="1" applyBorder="1" applyAlignment="1" applyProtection="1">
      <alignment vertical="center" wrapText="1"/>
    </xf>
    <xf numFmtId="10" fontId="47" fillId="7" borderId="71" xfId="13" applyNumberFormat="1" applyFont="1" applyFill="1" applyBorder="1" applyAlignment="1" applyProtection="1">
      <alignment vertical="center" wrapText="1"/>
    </xf>
    <xf numFmtId="10" fontId="47" fillId="7" borderId="56" xfId="13" applyNumberFormat="1" applyFont="1" applyFill="1" applyBorder="1" applyAlignment="1" applyProtection="1">
      <alignment vertical="center" wrapText="1"/>
    </xf>
    <xf numFmtId="10" fontId="47" fillId="7" borderId="213" xfId="13" applyNumberFormat="1" applyFont="1" applyFill="1" applyBorder="1" applyAlignment="1" applyProtection="1">
      <alignment vertical="center" wrapText="1"/>
    </xf>
    <xf numFmtId="10" fontId="8" fillId="7" borderId="50" xfId="13" applyNumberFormat="1" applyFont="1" applyFill="1" applyBorder="1" applyAlignment="1" applyProtection="1">
      <alignment horizontal="center" vertical="center"/>
    </xf>
    <xf numFmtId="10" fontId="8" fillId="7" borderId="51" xfId="13" applyNumberFormat="1" applyFont="1" applyFill="1" applyBorder="1" applyAlignment="1" applyProtection="1">
      <alignment horizontal="center" vertical="center"/>
    </xf>
    <xf numFmtId="10" fontId="25" fillId="7" borderId="55" xfId="13" applyNumberFormat="1" applyFont="1" applyFill="1" applyBorder="1" applyAlignment="1" applyProtection="1">
      <alignment horizontal="right" vertical="center" wrapText="1"/>
    </xf>
    <xf numFmtId="10" fontId="47" fillId="7" borderId="163" xfId="13" applyNumberFormat="1" applyFont="1" applyFill="1" applyBorder="1" applyAlignment="1" applyProtection="1">
      <alignment vertical="center" wrapText="1"/>
    </xf>
    <xf numFmtId="10" fontId="47" fillId="7" borderId="164" xfId="13" applyNumberFormat="1" applyFont="1" applyFill="1" applyBorder="1" applyAlignment="1" applyProtection="1">
      <alignment vertical="center" wrapText="1"/>
    </xf>
    <xf numFmtId="10" fontId="25" fillId="7" borderId="52" xfId="13" applyNumberFormat="1" applyFont="1" applyFill="1" applyBorder="1" applyAlignment="1" applyProtection="1">
      <alignment vertical="center" wrapText="1"/>
    </xf>
    <xf numFmtId="10" fontId="25" fillId="7" borderId="222" xfId="13" applyNumberFormat="1" applyFont="1" applyFill="1" applyBorder="1" applyAlignment="1" applyProtection="1">
      <alignment horizontal="right" vertical="center" wrapText="1"/>
    </xf>
    <xf numFmtId="10" fontId="47" fillId="7" borderId="165" xfId="13" applyNumberFormat="1" applyFont="1" applyFill="1" applyBorder="1" applyAlignment="1" applyProtection="1">
      <alignment vertical="center" wrapText="1"/>
    </xf>
    <xf numFmtId="10" fontId="47" fillId="7" borderId="223" xfId="13" applyNumberFormat="1" applyFont="1" applyFill="1" applyBorder="1" applyAlignment="1" applyProtection="1">
      <alignment vertical="center" wrapText="1"/>
    </xf>
    <xf numFmtId="10" fontId="47" fillId="7" borderId="167" xfId="13" applyNumberFormat="1" applyFont="1" applyFill="1" applyBorder="1" applyAlignment="1" applyProtection="1">
      <alignment vertical="center" wrapText="1"/>
    </xf>
    <xf numFmtId="10" fontId="47" fillId="7" borderId="168" xfId="13" applyNumberFormat="1" applyFont="1" applyFill="1" applyBorder="1" applyAlignment="1" applyProtection="1">
      <alignment vertical="center" wrapText="1"/>
    </xf>
    <xf numFmtId="10" fontId="8" fillId="7" borderId="52" xfId="13" applyNumberFormat="1" applyFont="1" applyFill="1" applyBorder="1" applyAlignment="1" applyProtection="1">
      <alignment horizontal="center" vertical="center"/>
    </xf>
    <xf numFmtId="10" fontId="8" fillId="7" borderId="53" xfId="13" applyNumberFormat="1" applyFont="1" applyFill="1" applyBorder="1" applyAlignment="1" applyProtection="1">
      <alignment horizontal="center" vertical="center"/>
    </xf>
    <xf numFmtId="10" fontId="25" fillId="7" borderId="58" xfId="13" applyNumberFormat="1" applyFont="1" applyFill="1" applyBorder="1" applyAlignment="1" applyProtection="1">
      <alignment vertical="center" wrapText="1"/>
    </xf>
    <xf numFmtId="10" fontId="53" fillId="7" borderId="120" xfId="13" applyNumberFormat="1" applyFont="1" applyFill="1" applyBorder="1" applyAlignment="1" applyProtection="1">
      <alignment vertical="center" wrapText="1"/>
    </xf>
    <xf numFmtId="10" fontId="53" fillId="7" borderId="51" xfId="13" applyNumberFormat="1" applyFont="1" applyFill="1" applyBorder="1" applyAlignment="1" applyProtection="1">
      <alignment vertical="center" wrapText="1"/>
    </xf>
    <xf numFmtId="10" fontId="53" fillId="7" borderId="123" xfId="13" applyNumberFormat="1" applyFont="1" applyFill="1" applyBorder="1" applyAlignment="1" applyProtection="1">
      <alignment vertical="center" wrapText="1"/>
    </xf>
    <xf numFmtId="10" fontId="53" fillId="7" borderId="124" xfId="13" applyNumberFormat="1" applyFont="1" applyFill="1" applyBorder="1" applyAlignment="1" applyProtection="1">
      <alignment vertical="center" wrapText="1"/>
    </xf>
    <xf numFmtId="10" fontId="25" fillId="7" borderId="291" xfId="13" applyNumberFormat="1" applyFont="1" applyFill="1" applyBorder="1" applyAlignment="1" applyProtection="1">
      <alignment vertical="center" wrapText="1"/>
    </xf>
    <xf numFmtId="10" fontId="25" fillId="7" borderId="249" xfId="13" applyNumberFormat="1" applyFont="1" applyFill="1" applyBorder="1" applyAlignment="1" applyProtection="1">
      <alignment horizontal="right" vertical="center" wrapText="1"/>
    </xf>
    <xf numFmtId="10" fontId="47" fillId="7" borderId="292" xfId="13" applyNumberFormat="1" applyFont="1" applyFill="1" applyBorder="1" applyAlignment="1" applyProtection="1">
      <alignment horizontal="center" vertical="center" wrapText="1"/>
    </xf>
    <xf numFmtId="10" fontId="47" fillId="7" borderId="293" xfId="13" applyNumberFormat="1" applyFont="1" applyFill="1" applyBorder="1" applyAlignment="1" applyProtection="1">
      <alignment horizontal="center" vertical="center" wrapText="1"/>
    </xf>
    <xf numFmtId="10" fontId="47" fillId="7" borderId="294" xfId="13" applyNumberFormat="1" applyFont="1" applyFill="1" applyBorder="1" applyAlignment="1" applyProtection="1">
      <alignment horizontal="center" vertical="center" wrapText="1"/>
    </xf>
    <xf numFmtId="10" fontId="47" fillId="7" borderId="295" xfId="13" applyNumberFormat="1" applyFont="1" applyFill="1" applyBorder="1" applyAlignment="1" applyProtection="1">
      <alignment horizontal="center" vertical="center" wrapText="1"/>
    </xf>
    <xf numFmtId="10" fontId="47" fillId="7" borderId="225" xfId="13" applyNumberFormat="1" applyFont="1" applyFill="1" applyBorder="1" applyAlignment="1" applyProtection="1">
      <alignment horizontal="center" vertical="center" wrapText="1"/>
    </xf>
    <xf numFmtId="10" fontId="25" fillId="7" borderId="224" xfId="13" applyNumberFormat="1" applyFont="1" applyFill="1" applyBorder="1" applyAlignment="1" applyProtection="1">
      <alignment vertical="center" wrapText="1"/>
    </xf>
    <xf numFmtId="10" fontId="25" fillId="7" borderId="146" xfId="13" applyNumberFormat="1" applyFont="1" applyFill="1" applyBorder="1" applyAlignment="1" applyProtection="1">
      <alignment horizontal="right" vertical="center" wrapText="1"/>
    </xf>
    <xf numFmtId="10" fontId="47" fillId="7" borderId="295" xfId="13" applyNumberFormat="1" applyFont="1" applyFill="1" applyBorder="1" applyAlignment="1" applyProtection="1">
      <alignment vertical="center" wrapText="1"/>
    </xf>
    <xf numFmtId="10" fontId="47" fillId="7" borderId="225" xfId="13" applyNumberFormat="1" applyFont="1" applyFill="1" applyBorder="1" applyAlignment="1" applyProtection="1">
      <alignment vertical="center" wrapText="1"/>
    </xf>
    <xf numFmtId="10" fontId="47" fillId="7" borderId="226" xfId="13" applyNumberFormat="1" applyFont="1" applyFill="1" applyBorder="1" applyAlignment="1" applyProtection="1">
      <alignment vertical="center" wrapText="1"/>
    </xf>
    <xf numFmtId="10" fontId="47" fillId="7" borderId="227" xfId="13" applyNumberFormat="1" applyFont="1" applyFill="1" applyBorder="1" applyAlignment="1" applyProtection="1">
      <alignment vertical="center" wrapText="1"/>
    </xf>
    <xf numFmtId="10" fontId="47" fillId="7" borderId="228" xfId="13" applyNumberFormat="1" applyFont="1" applyFill="1" applyBorder="1" applyAlignment="1" applyProtection="1">
      <alignment vertical="center" wrapText="1"/>
    </xf>
    <xf numFmtId="10" fontId="47" fillId="7" borderId="229" xfId="13" applyNumberFormat="1" applyFont="1" applyFill="1" applyBorder="1" applyAlignment="1" applyProtection="1">
      <alignment vertical="center" wrapText="1"/>
    </xf>
    <xf numFmtId="10" fontId="25" fillId="7" borderId="230" xfId="13" applyNumberFormat="1" applyFont="1" applyFill="1" applyBorder="1" applyAlignment="1" applyProtection="1">
      <alignment vertical="center" wrapText="1"/>
    </xf>
    <xf numFmtId="10" fontId="25" fillId="7" borderId="231" xfId="13" applyNumberFormat="1" applyFont="1" applyFill="1" applyBorder="1" applyAlignment="1" applyProtection="1">
      <alignment horizontal="right" vertical="center" wrapText="1"/>
    </xf>
    <xf numFmtId="10" fontId="47" fillId="7" borderId="232" xfId="13" applyNumberFormat="1" applyFont="1" applyFill="1" applyBorder="1" applyAlignment="1" applyProtection="1">
      <alignment vertical="center" wrapText="1"/>
    </xf>
    <xf numFmtId="10" fontId="47" fillId="7" borderId="233" xfId="13" applyNumberFormat="1" applyFont="1" applyFill="1" applyBorder="1" applyAlignment="1" applyProtection="1">
      <alignment vertical="center" wrapText="1"/>
    </xf>
    <xf numFmtId="10" fontId="47" fillId="7" borderId="234" xfId="13" applyNumberFormat="1" applyFont="1" applyFill="1" applyBorder="1" applyAlignment="1" applyProtection="1">
      <alignment vertical="center" wrapText="1"/>
    </xf>
    <xf numFmtId="10" fontId="8" fillId="7" borderId="211" xfId="13" applyNumberFormat="1" applyFont="1" applyFill="1" applyBorder="1" applyAlignment="1" applyProtection="1">
      <alignment horizontal="center" vertical="center"/>
    </xf>
    <xf numFmtId="10" fontId="8" fillId="7" borderId="212" xfId="13" applyNumberFormat="1" applyFont="1" applyFill="1" applyBorder="1" applyAlignment="1" applyProtection="1">
      <alignment horizontal="center" vertical="center"/>
    </xf>
    <xf numFmtId="10" fontId="25" fillId="7" borderId="296" xfId="13" applyNumberFormat="1" applyFont="1" applyFill="1" applyBorder="1" applyAlignment="1" applyProtection="1">
      <alignment vertical="center" wrapText="1"/>
    </xf>
    <xf numFmtId="10" fontId="25" fillId="7" borderId="79" xfId="13" applyNumberFormat="1" applyFont="1" applyFill="1" applyBorder="1" applyAlignment="1" applyProtection="1">
      <alignment horizontal="right" vertical="center" wrapText="1"/>
    </xf>
    <xf numFmtId="10" fontId="47" fillId="7" borderId="103" xfId="13" applyNumberFormat="1" applyFont="1" applyFill="1" applyBorder="1" applyAlignment="1" applyProtection="1">
      <alignment horizontal="center" vertical="center" wrapText="1"/>
    </xf>
    <xf numFmtId="10" fontId="47" fillId="7" borderId="79" xfId="13" applyNumberFormat="1" applyFont="1" applyFill="1" applyBorder="1" applyAlignment="1" applyProtection="1">
      <alignment horizontal="center" vertical="center" wrapText="1"/>
    </xf>
    <xf numFmtId="10" fontId="47" fillId="7" borderId="297" xfId="13" applyNumberFormat="1" applyFont="1" applyFill="1" applyBorder="1" applyAlignment="1" applyProtection="1">
      <alignment horizontal="center" vertical="center" wrapText="1"/>
    </xf>
    <xf numFmtId="10" fontId="47" fillId="7" borderId="102" xfId="13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2" fontId="25" fillId="7" borderId="298" xfId="0" applyNumberFormat="1" applyFont="1" applyFill="1" applyBorder="1" applyAlignment="1" applyProtection="1">
      <alignment vertical="center" wrapText="1"/>
    </xf>
    <xf numFmtId="2" fontId="25" fillId="7" borderId="299" xfId="0" applyNumberFormat="1" applyFont="1" applyFill="1" applyBorder="1" applyAlignment="1" applyProtection="1">
      <alignment horizontal="right" vertical="center" wrapText="1"/>
    </xf>
    <xf numFmtId="2" fontId="10" fillId="0" borderId="0" xfId="0" applyNumberFormat="1" applyFont="1" applyAlignment="1" applyProtection="1">
      <alignment vertical="center"/>
    </xf>
    <xf numFmtId="2" fontId="47" fillId="7" borderId="103" xfId="13" applyNumberFormat="1" applyFont="1" applyFill="1" applyBorder="1" applyAlignment="1" applyProtection="1">
      <alignment vertical="center" wrapText="1"/>
    </xf>
    <xf numFmtId="2" fontId="47" fillId="7" borderId="299" xfId="13" applyNumberFormat="1" applyFont="1" applyFill="1" applyBorder="1" applyAlignment="1" applyProtection="1">
      <alignment vertical="center" wrapText="1"/>
    </xf>
    <xf numFmtId="2" fontId="47" fillId="7" borderId="300" xfId="13" applyNumberFormat="1" applyFont="1" applyFill="1" applyBorder="1" applyAlignment="1" applyProtection="1">
      <alignment vertical="center" wrapText="1"/>
    </xf>
    <xf numFmtId="2" fontId="47" fillId="7" borderId="102" xfId="13" applyNumberFormat="1" applyFont="1" applyFill="1" applyBorder="1" applyAlignment="1" applyProtection="1">
      <alignment vertical="center" wrapText="1"/>
    </xf>
    <xf numFmtId="2" fontId="8" fillId="7" borderId="50" xfId="13" applyNumberFormat="1" applyFont="1" applyFill="1" applyBorder="1" applyAlignment="1" applyProtection="1">
      <alignment horizontal="center" vertical="center"/>
    </xf>
    <xf numFmtId="2" fontId="8" fillId="7" borderId="51" xfId="13" applyNumberFormat="1" applyFont="1" applyFill="1" applyBorder="1" applyAlignment="1" applyProtection="1">
      <alignment horizontal="center" vertical="center"/>
    </xf>
    <xf numFmtId="10" fontId="25" fillId="7" borderId="301" xfId="13" applyNumberFormat="1" applyFont="1" applyFill="1" applyBorder="1" applyAlignment="1" applyProtection="1">
      <alignment vertical="center"/>
    </xf>
    <xf numFmtId="10" fontId="47" fillId="7" borderId="205" xfId="13" applyNumberFormat="1" applyFont="1" applyFill="1" applyBorder="1" applyAlignment="1" applyProtection="1">
      <alignment vertical="center" wrapText="1"/>
    </xf>
    <xf numFmtId="10" fontId="8" fillId="7" borderId="218" xfId="13" applyNumberFormat="1" applyFont="1" applyFill="1" applyBorder="1" applyAlignment="1" applyProtection="1">
      <alignment horizontal="center" vertical="center"/>
    </xf>
    <xf numFmtId="10" fontId="8" fillId="7" borderId="219" xfId="13" applyNumberFormat="1" applyFont="1" applyFill="1" applyBorder="1" applyAlignment="1" applyProtection="1">
      <alignment horizontal="center" vertical="center"/>
    </xf>
    <xf numFmtId="10" fontId="47" fillId="7" borderId="273" xfId="13" applyNumberFormat="1" applyFont="1" applyFill="1" applyBorder="1" applyAlignment="1" applyProtection="1">
      <alignment vertical="center" wrapText="1"/>
    </xf>
    <xf numFmtId="10" fontId="8" fillId="7" borderId="285" xfId="13" applyNumberFormat="1" applyFont="1" applyFill="1" applyBorder="1" applyAlignment="1" applyProtection="1">
      <alignment horizontal="center" vertical="center"/>
    </xf>
    <xf numFmtId="10" fontId="8" fillId="7" borderId="284" xfId="13" applyNumberFormat="1" applyFont="1" applyFill="1" applyBorder="1" applyAlignment="1" applyProtection="1">
      <alignment horizontal="center" vertical="center"/>
    </xf>
    <xf numFmtId="10" fontId="47" fillId="7" borderId="302" xfId="13" applyNumberFormat="1" applyFont="1" applyFill="1" applyBorder="1" applyAlignment="1" applyProtection="1">
      <alignment vertical="center" wrapText="1"/>
    </xf>
    <xf numFmtId="10" fontId="47" fillId="7" borderId="303" xfId="13" applyNumberFormat="1" applyFont="1" applyFill="1" applyBorder="1" applyAlignment="1" applyProtection="1">
      <alignment vertical="center" wrapText="1"/>
    </xf>
    <xf numFmtId="10" fontId="47" fillId="7" borderId="304" xfId="13" applyNumberFormat="1" applyFont="1" applyFill="1" applyBorder="1" applyAlignment="1" applyProtection="1">
      <alignment vertical="center" wrapText="1"/>
    </xf>
    <xf numFmtId="1" fontId="0" fillId="15" borderId="245" xfId="0" applyNumberFormat="1" applyFill="1" applyBorder="1" applyAlignment="1" applyProtection="1">
      <alignment horizontal="left" vertical="center" wrapText="1"/>
    </xf>
    <xf numFmtId="1" fontId="0" fillId="15" borderId="107" xfId="0" applyNumberFormat="1" applyFill="1" applyBorder="1" applyAlignment="1" applyProtection="1">
      <alignment vertical="center" wrapText="1"/>
    </xf>
    <xf numFmtId="1" fontId="0" fillId="15" borderId="305" xfId="0" applyNumberFormat="1" applyFill="1" applyBorder="1" applyAlignment="1" applyProtection="1">
      <alignment horizontal="left" vertical="center" wrapText="1"/>
    </xf>
    <xf numFmtId="1" fontId="0" fillId="15" borderId="114" xfId="0" applyNumberFormat="1" applyFill="1" applyBorder="1" applyAlignment="1" applyProtection="1">
      <alignment vertical="center" wrapText="1"/>
    </xf>
    <xf numFmtId="10" fontId="25" fillId="7" borderId="59" xfId="13" applyNumberFormat="1" applyFont="1" applyFill="1" applyBorder="1" applyAlignment="1" applyProtection="1">
      <alignment horizontal="right" vertical="center" wrapText="1"/>
    </xf>
    <xf numFmtId="1" fontId="22" fillId="16" borderId="97" xfId="0" applyNumberFormat="1" applyFont="1" applyFill="1" applyBorder="1" applyAlignment="1">
      <alignment vertical="center" wrapText="1"/>
    </xf>
    <xf numFmtId="1" fontId="22" fillId="16" borderId="11" xfId="0" applyNumberFormat="1" applyFont="1" applyFill="1" applyBorder="1" applyAlignment="1">
      <alignment vertical="center" wrapText="1"/>
    </xf>
    <xf numFmtId="1" fontId="22" fillId="16" borderId="23" xfId="0" applyNumberFormat="1" applyFont="1" applyFill="1" applyBorder="1" applyAlignment="1">
      <alignment vertical="center" wrapText="1"/>
    </xf>
    <xf numFmtId="1" fontId="0" fillId="16" borderId="23" xfId="0" applyNumberFormat="1" applyFill="1" applyBorder="1" applyAlignment="1">
      <alignment wrapText="1"/>
    </xf>
    <xf numFmtId="10" fontId="25" fillId="7" borderId="301" xfId="13" applyNumberFormat="1" applyFont="1" applyFill="1" applyBorder="1" applyAlignment="1" applyProtection="1">
      <alignment horizontal="right" vertical="center"/>
    </xf>
    <xf numFmtId="10" fontId="25" fillId="7" borderId="45" xfId="13" applyNumberFormat="1" applyFont="1" applyFill="1" applyBorder="1" applyAlignment="1" applyProtection="1">
      <alignment vertical="center"/>
    </xf>
    <xf numFmtId="10" fontId="25" fillId="7" borderId="309" xfId="13" applyNumberFormat="1" applyFont="1" applyFill="1" applyBorder="1" applyAlignment="1" applyProtection="1">
      <alignment horizontal="right" vertical="center"/>
    </xf>
    <xf numFmtId="10" fontId="25" fillId="5" borderId="31" xfId="0" applyNumberFormat="1" applyFont="1" applyFill="1" applyBorder="1" applyAlignment="1">
      <alignment horizontal="right" vertical="center" wrapText="1"/>
    </xf>
    <xf numFmtId="10" fontId="25" fillId="5" borderId="23" xfId="0" applyNumberFormat="1" applyFont="1" applyFill="1" applyBorder="1" applyAlignment="1">
      <alignment horizontal="right" vertical="center" wrapText="1"/>
    </xf>
    <xf numFmtId="3" fontId="0" fillId="4" borderId="126" xfId="0" applyNumberFormat="1" applyFont="1" applyFill="1" applyBorder="1" applyAlignment="1" applyProtection="1">
      <alignment vertical="center" wrapText="1"/>
      <protection locked="0"/>
    </xf>
    <xf numFmtId="3" fontId="26" fillId="4" borderId="120" xfId="0" applyNumberFormat="1" applyFont="1" applyFill="1" applyBorder="1" applyAlignment="1" applyProtection="1">
      <alignment vertical="center" wrapText="1"/>
      <protection locked="0"/>
    </xf>
    <xf numFmtId="3" fontId="0" fillId="4" borderId="127" xfId="0" applyNumberFormat="1" applyFont="1" applyFill="1" applyBorder="1" applyAlignment="1" applyProtection="1">
      <alignment vertical="center" wrapText="1"/>
      <protection locked="0"/>
    </xf>
    <xf numFmtId="3" fontId="0" fillId="4" borderId="184" xfId="0" applyNumberFormat="1" applyFont="1" applyFill="1" applyBorder="1" applyAlignment="1" applyProtection="1">
      <alignment vertical="center" wrapText="1"/>
      <protection locked="0"/>
    </xf>
    <xf numFmtId="3" fontId="0" fillId="4" borderId="98" xfId="0" applyNumberFormat="1" applyFont="1" applyFill="1" applyBorder="1" applyAlignment="1" applyProtection="1">
      <alignment vertical="center" wrapText="1"/>
      <protection locked="0"/>
    </xf>
    <xf numFmtId="3" fontId="26" fillId="4" borderId="51" xfId="0" applyNumberFormat="1" applyFont="1" applyFill="1" applyBorder="1" applyAlignment="1" applyProtection="1">
      <alignment vertical="center" wrapText="1"/>
      <protection locked="0"/>
    </xf>
    <xf numFmtId="3" fontId="26" fillId="4" borderId="123" xfId="0" applyNumberFormat="1" applyFont="1" applyFill="1" applyBorder="1" applyAlignment="1" applyProtection="1">
      <alignment vertical="center" wrapText="1"/>
      <protection locked="0"/>
    </xf>
    <xf numFmtId="3" fontId="26" fillId="4" borderId="124" xfId="0" applyNumberFormat="1" applyFont="1" applyFill="1" applyBorder="1" applyAlignment="1" applyProtection="1">
      <alignment vertical="center" wrapText="1"/>
      <protection locked="0"/>
    </xf>
    <xf numFmtId="16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6" xfId="0" applyFont="1" applyFill="1" applyBorder="1" applyAlignment="1" applyProtection="1">
      <alignment horizontal="left" vertical="top" wrapText="1"/>
    </xf>
    <xf numFmtId="0" fontId="2" fillId="9" borderId="17" xfId="0" applyFont="1" applyFill="1" applyBorder="1" applyAlignment="1" applyProtection="1">
      <alignment horizontal="left" vertical="top" wrapText="1"/>
    </xf>
    <xf numFmtId="0" fontId="23" fillId="4" borderId="28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vertical="center"/>
    </xf>
    <xf numFmtId="0" fontId="2" fillId="9" borderId="42" xfId="0" applyFont="1" applyFill="1" applyBorder="1" applyAlignment="1" applyProtection="1">
      <alignment vertical="center" wrapText="1"/>
    </xf>
    <xf numFmtId="0" fontId="2" fillId="9" borderId="272" xfId="0" applyFont="1" applyFill="1" applyBorder="1" applyAlignment="1" applyProtection="1">
      <alignment vertical="center" wrapText="1"/>
    </xf>
    <xf numFmtId="0" fontId="0" fillId="7" borderId="0" xfId="0" applyFill="1" applyAlignment="1" applyProtection="1">
      <alignment horizontal="center"/>
    </xf>
    <xf numFmtId="1" fontId="11" fillId="7" borderId="0" xfId="0" applyNumberFormat="1" applyFont="1" applyFill="1" applyAlignment="1" applyProtection="1">
      <alignment horizontal="center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14" fontId="1" fillId="4" borderId="2" xfId="0" applyNumberFormat="1" applyFont="1" applyFill="1" applyBorder="1" applyAlignment="1" applyProtection="1">
      <alignment horizontal="center" vertical="center"/>
      <protection locked="0"/>
    </xf>
    <xf numFmtId="1" fontId="2" fillId="9" borderId="2" xfId="0" applyNumberFormat="1" applyFont="1" applyFill="1" applyBorder="1" applyAlignment="1" applyProtection="1">
      <alignment horizontal="left" vertical="center" wrapText="1"/>
    </xf>
    <xf numFmtId="1" fontId="1" fillId="9" borderId="2" xfId="0" applyNumberFormat="1" applyFont="1" applyFill="1" applyBorder="1" applyAlignment="1" applyProtection="1">
      <alignment horizontal="left" vertical="center" wrapText="1"/>
    </xf>
    <xf numFmtId="1" fontId="2" fillId="9" borderId="19" xfId="0" applyNumberFormat="1" applyFont="1" applyFill="1" applyBorder="1" applyAlignment="1" applyProtection="1">
      <alignment horizontal="left" vertical="center" wrapText="1"/>
    </xf>
    <xf numFmtId="1" fontId="1" fillId="9" borderId="273" xfId="0" applyNumberFormat="1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vertical="center" wrapText="1"/>
    </xf>
    <xf numFmtId="0" fontId="1" fillId="6" borderId="3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vertical="center" wrapText="1"/>
    </xf>
    <xf numFmtId="0" fontId="0" fillId="14" borderId="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49" fontId="2" fillId="9" borderId="42" xfId="0" applyNumberFormat="1" applyFont="1" applyFill="1" applyBorder="1" applyAlignment="1" applyProtection="1">
      <alignment vertical="center"/>
    </xf>
    <xf numFmtId="49" fontId="2" fillId="9" borderId="274" xfId="0" applyNumberFormat="1" applyFont="1" applyFill="1" applyBorder="1" applyAlignment="1" applyProtection="1">
      <alignment vertical="center"/>
    </xf>
    <xf numFmtId="49" fontId="2" fillId="9" borderId="272" xfId="0" applyNumberFormat="1" applyFont="1" applyFill="1" applyBorder="1" applyAlignment="1" applyProtection="1">
      <alignment vertical="center"/>
    </xf>
    <xf numFmtId="164" fontId="51" fillId="0" borderId="27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6" xfId="0" applyNumberFormat="1" applyFont="1" applyFill="1" applyBorder="1" applyAlignment="1" applyProtection="1">
      <alignment vertical="center" wrapText="1"/>
      <protection locked="0"/>
    </xf>
    <xf numFmtId="164" fontId="51" fillId="0" borderId="26" xfId="0" applyNumberFormat="1" applyFont="1" applyFill="1" applyBorder="1" applyAlignment="1" applyProtection="1">
      <alignment vertical="center" wrapText="1"/>
      <protection locked="0"/>
    </xf>
    <xf numFmtId="0" fontId="59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5" borderId="0" xfId="0" applyFont="1" applyFill="1" applyBorder="1" applyAlignment="1" applyProtection="1">
      <alignment horizontal="left" vertical="center" wrapText="1"/>
    </xf>
    <xf numFmtId="168" fontId="3" fillId="5" borderId="16" xfId="0" applyNumberFormat="1" applyFont="1" applyFill="1" applyBorder="1" applyAlignment="1" applyProtection="1">
      <alignment horizontal="center" vertical="center"/>
    </xf>
    <xf numFmtId="168" fontId="3" fillId="5" borderId="9" xfId="0" applyNumberFormat="1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14" fontId="4" fillId="3" borderId="16" xfId="0" applyNumberFormat="1" applyFont="1" applyFill="1" applyBorder="1" applyAlignment="1" applyProtection="1">
      <alignment horizontal="center" vertical="center" wrapText="1"/>
    </xf>
    <xf numFmtId="14" fontId="4" fillId="3" borderId="9" xfId="0" applyNumberFormat="1" applyFont="1" applyFill="1" applyBorder="1" applyAlignment="1" applyProtection="1">
      <alignment horizontal="center" vertical="center" wrapText="1"/>
    </xf>
    <xf numFmtId="168" fontId="3" fillId="3" borderId="16" xfId="0" applyNumberFormat="1" applyFont="1" applyFill="1" applyBorder="1" applyAlignment="1" applyProtection="1">
      <alignment horizontal="center" vertical="center"/>
    </xf>
    <xf numFmtId="168" fontId="3" fillId="3" borderId="9" xfId="0" applyNumberFormat="1" applyFont="1" applyFill="1" applyBorder="1" applyAlignment="1" applyProtection="1">
      <alignment horizontal="center" vertical="center"/>
    </xf>
    <xf numFmtId="0" fontId="14" fillId="5" borderId="277" xfId="0" applyFont="1" applyFill="1" applyBorder="1" applyAlignment="1" applyProtection="1">
      <alignment horizontal="center" vertical="center" wrapText="1"/>
    </xf>
    <xf numFmtId="0" fontId="14" fillId="5" borderId="278" xfId="0" applyFont="1" applyFill="1" applyBorder="1" applyAlignment="1" applyProtection="1">
      <alignment horizontal="center" vertical="center"/>
    </xf>
    <xf numFmtId="14" fontId="4" fillId="5" borderId="16" xfId="0" applyNumberFormat="1" applyFont="1" applyFill="1" applyBorder="1" applyAlignment="1" applyProtection="1">
      <alignment horizontal="center" vertical="center" wrapText="1"/>
    </xf>
    <xf numFmtId="14" fontId="4" fillId="5" borderId="9" xfId="0" applyNumberFormat="1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left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3" fontId="4" fillId="3" borderId="277" xfId="0" applyNumberFormat="1" applyFont="1" applyFill="1" applyBorder="1" applyAlignment="1" applyProtection="1">
      <alignment horizontal="center" vertical="center" wrapText="1"/>
    </xf>
    <xf numFmtId="3" fontId="4" fillId="3" borderId="278" xfId="0" applyNumberFormat="1" applyFont="1" applyFill="1" applyBorder="1" applyAlignment="1" applyProtection="1">
      <alignment horizontal="center" vertical="center" wrapText="1"/>
    </xf>
    <xf numFmtId="3" fontId="4" fillId="5" borderId="277" xfId="0" applyNumberFormat="1" applyFont="1" applyFill="1" applyBorder="1" applyAlignment="1" applyProtection="1">
      <alignment horizontal="center" vertical="center" wrapText="1"/>
    </xf>
    <xf numFmtId="3" fontId="4" fillId="5" borderId="278" xfId="0" applyNumberFormat="1" applyFont="1" applyFill="1" applyBorder="1" applyAlignment="1" applyProtection="1">
      <alignment horizontal="center" vertical="center" wrapText="1"/>
    </xf>
    <xf numFmtId="3" fontId="4" fillId="5" borderId="16" xfId="0" applyNumberFormat="1" applyFont="1" applyFill="1" applyBorder="1" applyAlignment="1" applyProtection="1">
      <alignment horizontal="center" vertical="center" wrapText="1"/>
    </xf>
    <xf numFmtId="3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3" fontId="4" fillId="3" borderId="16" xfId="0" applyNumberFormat="1" applyFont="1" applyFill="1" applyBorder="1" applyAlignment="1" applyProtection="1">
      <alignment horizontal="center" vertical="center" wrapText="1"/>
    </xf>
    <xf numFmtId="3" fontId="4" fillId="3" borderId="9" xfId="0" applyNumberFormat="1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43" fontId="3" fillId="3" borderId="16" xfId="2" applyFont="1" applyFill="1" applyBorder="1" applyAlignment="1" applyProtection="1">
      <alignment vertical="center"/>
    </xf>
    <xf numFmtId="43" fontId="3" fillId="3" borderId="9" xfId="2" applyFont="1" applyFill="1" applyBorder="1" applyAlignment="1" applyProtection="1">
      <alignment vertical="center"/>
    </xf>
    <xf numFmtId="43" fontId="3" fillId="5" borderId="16" xfId="2" applyFont="1" applyFill="1" applyBorder="1" applyAlignment="1" applyProtection="1">
      <alignment vertical="center"/>
    </xf>
    <xf numFmtId="43" fontId="3" fillId="5" borderId="9" xfId="2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64" fontId="4" fillId="3" borderId="16" xfId="0" applyNumberFormat="1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164" fontId="4" fillId="5" borderId="16" xfId="0" applyNumberFormat="1" applyFont="1" applyFill="1" applyBorder="1" applyAlignment="1" applyProtection="1">
      <alignment horizontal="center" vertical="center" wrapText="1"/>
    </xf>
    <xf numFmtId="164" fontId="4" fillId="5" borderId="9" xfId="0" applyNumberFormat="1" applyFont="1" applyFill="1" applyBorder="1" applyAlignment="1" applyProtection="1">
      <alignment horizontal="center" vertical="center" wrapText="1"/>
    </xf>
    <xf numFmtId="0" fontId="35" fillId="7" borderId="0" xfId="0" applyFont="1" applyFill="1" applyAlignment="1" applyProtection="1">
      <alignment horizontal="center" wrapText="1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left" vertical="center"/>
    </xf>
    <xf numFmtId="0" fontId="23" fillId="4" borderId="2" xfId="0" applyFont="1" applyFill="1" applyBorder="1" applyAlignment="1" applyProtection="1">
      <alignment horizontal="left" vertical="center" wrapText="1"/>
      <protection locked="0"/>
    </xf>
    <xf numFmtId="0" fontId="23" fillId="4" borderId="4" xfId="0" applyFont="1" applyFill="1" applyBorder="1" applyAlignment="1" applyProtection="1">
      <alignment vertical="center" wrapText="1"/>
      <protection locked="0"/>
    </xf>
    <xf numFmtId="0" fontId="23" fillId="4" borderId="1" xfId="0" applyFont="1" applyFill="1" applyBorder="1" applyAlignment="1" applyProtection="1">
      <alignment vertical="center" wrapText="1"/>
      <protection locked="0"/>
    </xf>
    <xf numFmtId="0" fontId="23" fillId="4" borderId="3" xfId="0" applyFont="1" applyFill="1" applyBorder="1" applyAlignment="1" applyProtection="1">
      <alignment vertical="center" wrapText="1"/>
      <protection locked="0"/>
    </xf>
    <xf numFmtId="0" fontId="23" fillId="4" borderId="4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23" fillId="5" borderId="4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left" vertical="center"/>
    </xf>
    <xf numFmtId="0" fontId="23" fillId="4" borderId="4" xfId="0" applyFont="1" applyFill="1" applyBorder="1" applyAlignment="1" applyProtection="1">
      <alignment horizontal="left" vertical="center" wrapText="1"/>
      <protection locked="0"/>
    </xf>
    <xf numFmtId="0" fontId="23" fillId="4" borderId="3" xfId="0" applyFont="1" applyFill="1" applyBorder="1" applyAlignment="1" applyProtection="1">
      <alignment horizontal="left" vertical="center" wrapText="1"/>
      <protection locked="0"/>
    </xf>
    <xf numFmtId="0" fontId="23" fillId="4" borderId="1" xfId="0" applyFont="1" applyFill="1" applyBorder="1" applyAlignment="1" applyProtection="1">
      <alignment horizontal="left" vertical="center" wrapText="1"/>
      <protection locked="0"/>
    </xf>
    <xf numFmtId="14" fontId="23" fillId="4" borderId="2" xfId="0" applyNumberFormat="1" applyFont="1" applyFill="1" applyBorder="1" applyAlignment="1" applyProtection="1">
      <alignment horizontal="left" vertical="center" wrapText="1"/>
      <protection locked="0"/>
    </xf>
    <xf numFmtId="14" fontId="23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23" fillId="4" borderId="3" xfId="0" applyNumberFormat="1" applyFont="1" applyFill="1" applyBorder="1" applyAlignment="1" applyProtection="1">
      <alignment horizontal="left" vertical="center" wrapText="1"/>
      <protection locked="0"/>
    </xf>
    <xf numFmtId="14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0" xfId="0" applyFont="1" applyFill="1" applyBorder="1" applyAlignment="1" applyProtection="1">
      <alignment horizontal="center" vertical="center"/>
      <protection locked="0"/>
    </xf>
    <xf numFmtId="9" fontId="30" fillId="3" borderId="43" xfId="13" applyFont="1" applyFill="1" applyBorder="1" applyAlignment="1" applyProtection="1">
      <alignment horizontal="center" vertical="center" wrapText="1"/>
    </xf>
    <xf numFmtId="9" fontId="30" fillId="3" borderId="279" xfId="13" applyFont="1" applyFill="1" applyBorder="1" applyAlignment="1" applyProtection="1">
      <alignment horizontal="center" vertical="center" wrapText="1"/>
    </xf>
    <xf numFmtId="9" fontId="30" fillId="3" borderId="93" xfId="13" applyFont="1" applyFill="1" applyBorder="1" applyAlignment="1" applyProtection="1">
      <alignment horizontal="center" vertical="center" wrapText="1"/>
    </xf>
    <xf numFmtId="9" fontId="30" fillId="3" borderId="280" xfId="13" applyFont="1" applyFill="1" applyBorder="1" applyAlignment="1" applyProtection="1">
      <alignment horizontal="center" vertical="center" wrapText="1"/>
    </xf>
    <xf numFmtId="1" fontId="27" fillId="4" borderId="0" xfId="0" applyNumberFormat="1" applyFont="1" applyFill="1" applyBorder="1" applyAlignment="1" applyProtection="1">
      <alignment horizontal="left" vertical="center" wrapText="1"/>
    </xf>
    <xf numFmtId="1" fontId="24" fillId="3" borderId="0" xfId="0" applyNumberFormat="1" applyFont="1" applyFill="1" applyAlignment="1" applyProtection="1">
      <alignment horizontal="left" vertical="center"/>
    </xf>
    <xf numFmtId="1" fontId="0" fillId="14" borderId="0" xfId="0" applyNumberFormat="1" applyFill="1" applyBorder="1" applyAlignment="1" applyProtection="1">
      <alignment horizontal="center" vertical="center"/>
      <protection locked="0"/>
    </xf>
    <xf numFmtId="1" fontId="6" fillId="5" borderId="0" xfId="0" applyNumberFormat="1" applyFont="1" applyFill="1" applyAlignment="1" applyProtection="1">
      <alignment horizontal="left" vertical="center" wrapText="1"/>
    </xf>
    <xf numFmtId="1" fontId="57" fillId="5" borderId="0" xfId="0" applyNumberFormat="1" applyFont="1" applyFill="1" applyAlignment="1" applyProtection="1">
      <alignment horizontal="left" vertical="center" wrapText="1"/>
    </xf>
    <xf numFmtId="9" fontId="30" fillId="3" borderId="11" xfId="13" applyFont="1" applyFill="1" applyBorder="1" applyAlignment="1" applyProtection="1">
      <alignment horizontal="center" vertical="center" wrapText="1"/>
    </xf>
    <xf numFmtId="9" fontId="30" fillId="3" borderId="282" xfId="13" applyFont="1" applyFill="1" applyBorder="1" applyAlignment="1" applyProtection="1">
      <alignment horizontal="center" vertical="center" wrapText="1"/>
    </xf>
    <xf numFmtId="1" fontId="0" fillId="5" borderId="301" xfId="0" applyNumberFormat="1" applyFill="1" applyBorder="1" applyAlignment="1" applyProtection="1">
      <alignment horizontal="left" vertical="center"/>
    </xf>
    <xf numFmtId="1" fontId="0" fillId="5" borderId="308" xfId="0" applyNumberFormat="1" applyFill="1" applyBorder="1" applyAlignment="1" applyProtection="1">
      <alignment horizontal="left" vertical="center"/>
    </xf>
    <xf numFmtId="1" fontId="0" fillId="5" borderId="306" xfId="0" applyNumberFormat="1" applyFill="1" applyBorder="1" applyAlignment="1" applyProtection="1">
      <alignment horizontal="left" vertical="center"/>
    </xf>
    <xf numFmtId="1" fontId="0" fillId="5" borderId="307" xfId="0" applyNumberFormat="1" applyFill="1" applyBorder="1" applyAlignment="1" applyProtection="1">
      <alignment horizontal="left" vertical="center"/>
    </xf>
    <xf numFmtId="9" fontId="30" fillId="3" borderId="96" xfId="13" applyFont="1" applyFill="1" applyBorder="1" applyAlignment="1" applyProtection="1">
      <alignment horizontal="center" vertical="center" wrapText="1"/>
    </xf>
    <xf numFmtId="9" fontId="30" fillId="3" borderId="281" xfId="13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>
      <alignment horizontal="center" vertical="distributed"/>
    </xf>
    <xf numFmtId="0" fontId="0" fillId="0" borderId="283" xfId="0" applyFill="1" applyBorder="1" applyAlignment="1">
      <alignment horizontal="center" vertical="distributed"/>
    </xf>
    <xf numFmtId="1" fontId="32" fillId="10" borderId="93" xfId="0" applyNumberFormat="1" applyFont="1" applyFill="1" applyBorder="1" applyAlignment="1" applyProtection="1">
      <alignment horizontal="center" vertical="center" wrapText="1"/>
      <protection locked="0"/>
    </xf>
    <xf numFmtId="1" fontId="32" fillId="10" borderId="284" xfId="0" applyNumberFormat="1" applyFont="1" applyFill="1" applyBorder="1" applyAlignment="1" applyProtection="1">
      <alignment horizontal="center" vertical="center" wrapText="1"/>
      <protection locked="0"/>
    </xf>
    <xf numFmtId="1" fontId="32" fillId="10" borderId="40" xfId="0" applyNumberFormat="1" applyFont="1" applyFill="1" applyBorder="1" applyAlignment="1" applyProtection="1">
      <alignment horizontal="center" vertical="center" wrapText="1"/>
      <protection locked="0"/>
    </xf>
    <xf numFmtId="1" fontId="32" fillId="10" borderId="17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0" xfId="0" applyNumberFormat="1" applyFont="1" applyFill="1" applyAlignment="1">
      <alignment horizontal="left"/>
    </xf>
    <xf numFmtId="0" fontId="58" fillId="3" borderId="0" xfId="0" applyNumberFormat="1" applyFont="1" applyFill="1" applyAlignment="1">
      <alignment horizontal="left"/>
    </xf>
    <xf numFmtId="1" fontId="31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274" xfId="0" applyNumberFormat="1" applyFont="1" applyFill="1" applyBorder="1" applyAlignment="1" applyProtection="1">
      <alignment horizontal="center" vertical="center" wrapText="1"/>
      <protection locked="0"/>
    </xf>
    <xf numFmtId="1" fontId="32" fillId="10" borderId="43" xfId="0" applyNumberFormat="1" applyFont="1" applyFill="1" applyBorder="1" applyAlignment="1" applyProtection="1">
      <alignment horizontal="center" vertical="center" wrapText="1"/>
      <protection locked="0"/>
    </xf>
    <xf numFmtId="1" fontId="32" fillId="10" borderId="285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93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280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40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286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39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287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272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43" xfId="0" applyNumberFormat="1" applyFont="1" applyFill="1" applyBorder="1" applyAlignment="1" applyProtection="1">
      <alignment horizontal="center" vertical="center" wrapText="1"/>
      <protection locked="0"/>
    </xf>
    <xf numFmtId="1" fontId="32" fillId="3" borderId="279" xfId="0" applyNumberFormat="1" applyFont="1" applyFill="1" applyBorder="1" applyAlignment="1" applyProtection="1">
      <alignment horizontal="center" vertical="center" wrapText="1"/>
      <protection locked="0"/>
    </xf>
  </cellXfs>
  <cellStyles count="15">
    <cellStyle name="Euro" xfId="1"/>
    <cellStyle name="Milliers" xfId="2" builtinId="3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ourcentage" xfId="13" builtinId="5"/>
    <cellStyle name="Pourcentage 2" xfId="14"/>
  </cellStyles>
  <dxfs count="119"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ill>
        <patternFill>
          <bgColor theme="3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ill>
        <patternFill>
          <bgColor theme="3"/>
        </patternFill>
      </fill>
    </dxf>
    <dxf>
      <fill>
        <patternFill>
          <bgColor rgb="FF7030A0"/>
        </patternFill>
      </fill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>
        <right/>
        <top/>
        <bottom/>
      </border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fgColor indexed="64"/>
          <bgColor theme="0" tint="-0.14996795556505021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ill>
        <patternFill patternType="none">
          <bgColor indexed="65"/>
        </patternFill>
      </fill>
    </dxf>
    <dxf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 patternType="none">
          <bgColor indexed="65"/>
        </patternFill>
      </fill>
      <border>
        <left style="thin">
          <color theme="0" tint="-0.34998626667073579"/>
        </left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 tint="-0.34998626667073579"/>
        </left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 tint="-0.34998626667073579"/>
        </left>
        <right/>
        <top/>
        <bottom/>
      </border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  <border>
        <left style="thin">
          <color theme="0" tint="-0.34998626667073579"/>
        </left>
        <right/>
        <top/>
        <bottom/>
      </border>
    </dxf>
    <dxf>
      <font>
        <color rgb="FFFF0000"/>
      </font>
      <fill>
        <patternFill>
          <bgColor rgb="FFFFC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Marge brute d'exploitation hors aides financières en  % des produits courants hors aides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'6I. Synthèse Invest sans aide'!$D$38:$Z$38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sans aide'!$D$41:$Z$41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6240"/>
        <c:axId val="62668160"/>
      </c:lineChart>
      <c:catAx>
        <c:axId val="6266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2668160"/>
        <c:crosses val="autoZero"/>
        <c:auto val="1"/>
        <c:lblAlgn val="ctr"/>
        <c:lblOffset val="100"/>
        <c:noMultiLvlLbl val="0"/>
      </c:catAx>
      <c:valAx>
        <c:axId val="62668160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266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Résultat comptable (k€)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pPr>
              <a:solidFill>
                <a:schemeClr val="tx2"/>
              </a:solidFill>
            </c:spPr>
          </c:marker>
          <c:cat>
            <c:numRef>
              <c:f>'6I. Synthèse Invest avec aides'!$D$38:$Z$38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avec aides'!$D$44:$Z$44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1040"/>
        <c:axId val="70477312"/>
      </c:lineChart>
      <c:catAx>
        <c:axId val="70471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0477312"/>
        <c:crossesAt val="-1600"/>
        <c:auto val="1"/>
        <c:lblAlgn val="ctr"/>
        <c:lblOffset val="100"/>
        <c:noMultiLvlLbl val="0"/>
      </c:catAx>
      <c:valAx>
        <c:axId val="70477312"/>
        <c:scaling>
          <c:orientation val="minMax"/>
          <c:max val="600"/>
          <c:min val="-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0471040"/>
        <c:crossesAt val="1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'6P. Synthèse diagnostic PRE'!$C$41</c:f>
          <c:strCache>
            <c:ptCount val="1"/>
            <c:pt idx="0">
              <c:v>Marge brute d'exploitation hors aides financières en  % des produits courants hors aides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'6P. Synthèse diagnostic PRE'!$C$41</c:f>
              <c:strCache>
                <c:ptCount val="1"/>
                <c:pt idx="0">
                  <c:v>Marge brute d'exploitation hors aides financières en  % des produits courants hors aides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'6P. Synthèse diagnostic PRE'!$D$38:$Z$38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'6P. Synthèse diagnostic PRE'!$D$41:$Z$41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3200"/>
        <c:axId val="93459584"/>
      </c:lineChart>
      <c:catAx>
        <c:axId val="93363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459584"/>
        <c:crosses val="autoZero"/>
        <c:auto val="1"/>
        <c:lblAlgn val="ctr"/>
        <c:lblOffset val="100"/>
        <c:noMultiLvlLbl val="0"/>
      </c:catAx>
      <c:valAx>
        <c:axId val="93459584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3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 sz="1400" b="0" i="1" u="none" strike="noStrike" baseline="0"/>
              <a:t>FRNG (en nombre de jours de charges courantes)</a:t>
            </a:r>
            <a:r>
              <a:rPr lang="fr-FR" sz="1400" b="0" i="0" u="none" strike="noStrike" baseline="0"/>
              <a:t> 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'6P. Synthèse diagnostic PRE'!#REF!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'6P. Synthèse diagnostic PRE'!$D$38:$Z$38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'6P. Synthèse diagnostic PRE'!#REF!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8640"/>
        <c:axId val="93490560"/>
      </c:lineChart>
      <c:catAx>
        <c:axId val="9348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490560"/>
        <c:crosses val="autoZero"/>
        <c:auto val="1"/>
        <c:lblAlgn val="ctr"/>
        <c:lblOffset val="100"/>
        <c:noMultiLvlLbl val="0"/>
      </c:catAx>
      <c:valAx>
        <c:axId val="93490560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48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'6P. Synthèse diagnostic PRE'!$C$47</c:f>
          <c:strCache>
            <c:ptCount val="1"/>
            <c:pt idx="0">
              <c:v>Encours de la dette (en % des produits)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'6P. Synthèse diagnostic PRE'!$C$47</c:f>
              <c:strCache>
                <c:ptCount val="1"/>
                <c:pt idx="0">
                  <c:v>Encours de la dette (en % des produits)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'6P. Synthèse diagnostic PRE'!$D$38:$Z$38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'6P. Synthèse diagnostic PRE'!$D$47:$Z$47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4304"/>
        <c:axId val="93796224"/>
      </c:lineChart>
      <c:catAx>
        <c:axId val="93794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796224"/>
        <c:crosses val="autoZero"/>
        <c:auto val="1"/>
        <c:lblAlgn val="ctr"/>
        <c:lblOffset val="100"/>
        <c:noMultiLvlLbl val="0"/>
      </c:catAx>
      <c:valAx>
        <c:axId val="937962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79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'6P. Synthèse diagnostic PRE'!$C$49</c:f>
          <c:strCache>
            <c:ptCount val="1"/>
            <c:pt idx="0">
              <c:v>Charge annuelle de la dette (en % des produits)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'6P. Synthèse diagnostic PRE'!$C$49</c:f>
              <c:strCache>
                <c:ptCount val="1"/>
                <c:pt idx="0">
                  <c:v>Charge annuelle de la dette (en % des produits)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'6P. Synthèse diagnostic PRE'!$D$38:$Z$38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'6P. Synthèse diagnostic PRE'!$D$49:$Z$49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9376"/>
        <c:axId val="93835648"/>
      </c:lineChart>
      <c:catAx>
        <c:axId val="93829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35648"/>
        <c:crosses val="autoZero"/>
        <c:auto val="1"/>
        <c:lblAlgn val="ctr"/>
        <c:lblOffset val="100"/>
        <c:noMultiLvlLbl val="0"/>
      </c:catAx>
      <c:valAx>
        <c:axId val="93835648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2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'6P. Synthèse diagnostic PRE'!$C$44</c:f>
          <c:strCache>
            <c:ptCount val="1"/>
            <c:pt idx="0">
              <c:v>Résultat comptable CRP (€)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'6P. Synthèse diagnostic PRE'!$C$44</c:f>
              <c:strCache>
                <c:ptCount val="1"/>
                <c:pt idx="0">
                  <c:v>Résultat comptable CRP (€)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'6P. Synthèse diagnostic PRE'!$D$38:$Z$38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'6P. Synthèse diagnostic PRE'!$D$44:$Z$44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6992"/>
        <c:axId val="93878912"/>
      </c:lineChart>
      <c:catAx>
        <c:axId val="9387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78912"/>
        <c:crossesAt val="-1600"/>
        <c:auto val="1"/>
        <c:lblAlgn val="ctr"/>
        <c:lblOffset val="100"/>
        <c:noMultiLvlLbl val="0"/>
      </c:catAx>
      <c:valAx>
        <c:axId val="93878912"/>
        <c:scaling>
          <c:orientation val="minMax"/>
          <c:max val="600"/>
          <c:min val="-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3876992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Encours de la dette (en % des produits)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'6I. Synthèse Invest sans aide'!$D$38:$Z$38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sans aide'!$D$46:$Z$46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0928"/>
        <c:axId val="62711296"/>
      </c:lineChart>
      <c:catAx>
        <c:axId val="62700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2711296"/>
        <c:crosses val="autoZero"/>
        <c:auto val="1"/>
        <c:lblAlgn val="ctr"/>
        <c:lblOffset val="100"/>
        <c:noMultiLvlLbl val="0"/>
      </c:catAx>
      <c:valAx>
        <c:axId val="62711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270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 sz="1400" b="0" i="1" u="none" strike="noStrike" baseline="0"/>
              <a:t>FRNG (en nombre de jours de charges courantes)</a:t>
            </a:r>
            <a:r>
              <a:rPr lang="fr-FR" sz="1400" b="0" i="0" u="none" strike="noStrike" baseline="0"/>
              <a:t> 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'6I. Synthèse Invest sans aide'!$D$38:$Z$38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sans aide'!$D$58:$Z$58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0112"/>
        <c:axId val="64012288"/>
      </c:lineChart>
      <c:catAx>
        <c:axId val="64010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12288"/>
        <c:crosses val="autoZero"/>
        <c:auto val="1"/>
        <c:lblAlgn val="ctr"/>
        <c:lblOffset val="100"/>
        <c:noMultiLvlLbl val="0"/>
      </c:catAx>
      <c:valAx>
        <c:axId val="64012288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10112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'6I. Synthèse Invest sans aide'!$C$48</c:f>
          <c:strCache>
            <c:ptCount val="1"/>
            <c:pt idx="0">
              <c:v>Charge annuelle de la dette (en €) 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'6I. Synthèse Invest sans aide'!$D$38:$Z$38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sans aide'!$D$48:$Z$48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1344"/>
        <c:axId val="64043264"/>
      </c:lineChart>
      <c:catAx>
        <c:axId val="64041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43264"/>
        <c:crosses val="autoZero"/>
        <c:auto val="1"/>
        <c:lblAlgn val="ctr"/>
        <c:lblOffset val="100"/>
        <c:noMultiLvlLbl val="0"/>
      </c:catAx>
      <c:valAx>
        <c:axId val="64043264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4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Résultat comptable (k€)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'6I. Synthèse Invest sans aide'!$D$38:$Z$38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sans aide'!$D$43:$Z$43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4112"/>
        <c:axId val="64076032"/>
      </c:lineChart>
      <c:catAx>
        <c:axId val="64074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76032"/>
        <c:crossesAt val="-1600"/>
        <c:auto val="1"/>
        <c:lblAlgn val="ctr"/>
        <c:lblOffset val="100"/>
        <c:noMultiLvlLbl val="0"/>
      </c:catAx>
      <c:valAx>
        <c:axId val="64076032"/>
        <c:scaling>
          <c:orientation val="minMax"/>
          <c:max val="600"/>
          <c:min val="-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074112"/>
        <c:crossesAt val="1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Marge brute d'exploitation hors aides financières en  % des produits courants hors aides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pPr>
              <a:solidFill>
                <a:schemeClr val="tx2"/>
              </a:solidFill>
            </c:spPr>
          </c:marker>
          <c:cat>
            <c:numRef>
              <c:f>'6I. Synthèse Invest avec aides'!$D$38:$Z$38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avec aides'!$D$41:$Z$41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160"/>
        <c:axId val="64222720"/>
      </c:lineChart>
      <c:catAx>
        <c:axId val="64204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222720"/>
        <c:crosses val="autoZero"/>
        <c:auto val="1"/>
        <c:lblAlgn val="ctr"/>
        <c:lblOffset val="100"/>
        <c:noMultiLvlLbl val="0"/>
      </c:catAx>
      <c:valAx>
        <c:axId val="64222720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20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Encours de la dette (en % des produits)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pPr>
              <a:solidFill>
                <a:schemeClr val="tx2"/>
              </a:solidFill>
            </c:spPr>
          </c:marker>
          <c:cat>
            <c:numRef>
              <c:f>'6I. Synthèse Invest avec aides'!$D$38:$Z$38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avec aides'!$D$47:$Z$47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8064"/>
        <c:axId val="64329984"/>
      </c:lineChart>
      <c:catAx>
        <c:axId val="64328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329984"/>
        <c:crosses val="autoZero"/>
        <c:auto val="1"/>
        <c:lblAlgn val="ctr"/>
        <c:lblOffset val="100"/>
        <c:noMultiLvlLbl val="0"/>
      </c:catAx>
      <c:valAx>
        <c:axId val="643299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32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'6I. Synthèse Invest avec aides'!$C$59</c:f>
          <c:strCache>
            <c:ptCount val="1"/>
            <c:pt idx="0">
              <c:v>FRNG (en nombre de jours de charges courantes)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pPr>
              <a:solidFill>
                <a:schemeClr val="tx2"/>
              </a:solidFill>
            </c:spPr>
          </c:marker>
          <c:cat>
            <c:numRef>
              <c:f>'6I. Synthèse Invest avec aides'!$D$38:$Z$38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avec aides'!$D$59:$Z$59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4944"/>
        <c:axId val="64385792"/>
      </c:lineChart>
      <c:catAx>
        <c:axId val="6435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385792"/>
        <c:crosses val="autoZero"/>
        <c:auto val="1"/>
        <c:lblAlgn val="ctr"/>
        <c:lblOffset val="100"/>
        <c:noMultiLvlLbl val="0"/>
      </c:catAx>
      <c:valAx>
        <c:axId val="6438579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35494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'6I. Synthèse Invest avec aides'!$C$49</c:f>
          <c:strCache>
            <c:ptCount val="1"/>
            <c:pt idx="0">
              <c:v>Charge annuelle de la dette (en % des produits)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pPr>
              <a:solidFill>
                <a:schemeClr val="tx2"/>
              </a:solidFill>
            </c:spPr>
          </c:marker>
          <c:cat>
            <c:numRef>
              <c:f>'6I. Synthèse Invest avec aides'!$D$38:$Z$38</c:f>
              <c:numCache>
                <c:formatCode>0</c:formatCod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numCache>
            </c:numRef>
          </c:cat>
          <c:val>
            <c:numRef>
              <c:f>'6I. Synthèse Invest avec aides'!$D$49:$Z$49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6656"/>
        <c:axId val="64408576"/>
      </c:lineChart>
      <c:catAx>
        <c:axId val="64406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408576"/>
        <c:crosses val="autoZero"/>
        <c:auto val="1"/>
        <c:lblAlgn val="ctr"/>
        <c:lblOffset val="100"/>
        <c:noMultiLvlLbl val="0"/>
      </c:catAx>
      <c:valAx>
        <c:axId val="64408576"/>
        <c:scaling>
          <c:orientation val="minMax"/>
          <c:max val="0.150000000000000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440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114300</xdr:rowOff>
    </xdr:to>
    <xdr:sp macro="" textlink="">
      <xdr:nvSpPr>
        <xdr:cNvPr id="6497932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6762750" y="1647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1</xdr:row>
      <xdr:rowOff>104775</xdr:rowOff>
    </xdr:from>
    <xdr:to>
      <xdr:col>10</xdr:col>
      <xdr:colOff>647700</xdr:colOff>
      <xdr:row>5</xdr:row>
      <xdr:rowOff>104775</xdr:rowOff>
    </xdr:to>
    <xdr:pic>
      <xdr:nvPicPr>
        <xdr:cNvPr id="6497933" name="Image 4" descr="http://jfbauret.free.fr/images/Maria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3200" y="295275"/>
          <a:ext cx="1219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0.09244</cdr:x>
      <cdr:y>0.73752</cdr:y>
    </cdr:from>
    <cdr:to>
      <cdr:x>0.97074</cdr:x>
      <cdr:y>0.86654</cdr:y>
    </cdr:to>
    <cdr:sp macro="" textlink="">
      <cdr:nvSpPr>
        <cdr:cNvPr id="2" name="Rectangle 3"/>
        <cdr:cNvSpPr/>
      </cdr:nvSpPr>
      <cdr:spPr>
        <a:xfrm xmlns:a="http://schemas.openxmlformats.org/drawingml/2006/main">
          <a:off x="433453" y="2120513"/>
          <a:ext cx="4118367" cy="370956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0.09244</cdr:x>
      <cdr:y>0.53815</cdr:y>
    </cdr:from>
    <cdr:to>
      <cdr:x>0.97105</cdr:x>
      <cdr:y>0.73403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33453" y="1547283"/>
          <a:ext cx="4119821" cy="5631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0.09268</cdr:x>
      <cdr:y>0.17311</cdr:y>
    </cdr:from>
    <cdr:to>
      <cdr:x>0.97055</cdr:x>
      <cdr:y>0.53695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47096" y="465056"/>
          <a:ext cx="4100917" cy="84821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0.03914</cdr:x>
      <cdr:y>0.81478</cdr:y>
    </cdr:from>
    <cdr:to>
      <cdr:x>0.96431</cdr:x>
      <cdr:y>0.85471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83144" y="2343762"/>
          <a:ext cx="4329330" cy="11486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0.03623</cdr:x>
      <cdr:y>0.79394</cdr:y>
    </cdr:from>
    <cdr:to>
      <cdr:x>0.9634</cdr:x>
      <cdr:y>0.81005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69538" y="2283814"/>
          <a:ext cx="4338689" cy="463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0.03622</cdr:x>
      <cdr:y>0.17657</cdr:y>
    </cdr:from>
    <cdr:to>
      <cdr:x>0.96372</cdr:x>
      <cdr:y>0.79139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91" y="507912"/>
          <a:ext cx="4340234" cy="1768563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0.06611</cdr:x>
      <cdr:y>0.14389</cdr:y>
    </cdr:from>
    <cdr:to>
      <cdr:x>0.9775</cdr:x>
      <cdr:y>0.56999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10000" y="413914"/>
          <a:ext cx="4273527" cy="1225698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0.06611</cdr:x>
      <cdr:y>0.5683</cdr:y>
    </cdr:from>
    <cdr:to>
      <cdr:x>0.97979</cdr:x>
      <cdr:y>0.69022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10000" y="1634751"/>
          <a:ext cx="4284265" cy="35070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0.06584</cdr:x>
      <cdr:y>0.69022</cdr:y>
    </cdr:from>
    <cdr:to>
      <cdr:x>0.97856</cdr:x>
      <cdr:y>0.85944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08734" y="1985460"/>
          <a:ext cx="4279763" cy="486770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0.10084</cdr:x>
      <cdr:y>0.17431</cdr:y>
    </cdr:from>
    <cdr:to>
      <cdr:x>0.96417</cdr:x>
      <cdr:y>0.36015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0645" y="501174"/>
          <a:ext cx="4029377" cy="534331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0.09501</cdr:x>
      <cdr:y>0.35506</cdr:y>
    </cdr:from>
    <cdr:to>
      <cdr:x>0.95858</cdr:x>
      <cdr:y>0.86553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3431" y="1020873"/>
          <a:ext cx="4030498" cy="146769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9</xdr:row>
      <xdr:rowOff>57150</xdr:rowOff>
    </xdr:to>
    <xdr:sp macro="" textlink="">
      <xdr:nvSpPr>
        <xdr:cNvPr id="9112498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5819775" y="1095375"/>
          <a:ext cx="304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5</xdr:row>
      <xdr:rowOff>66675</xdr:rowOff>
    </xdr:from>
    <xdr:to>
      <xdr:col>3</xdr:col>
      <xdr:colOff>400050</xdr:colOff>
      <xdr:row>20</xdr:row>
      <xdr:rowOff>152400</xdr:rowOff>
    </xdr:to>
    <xdr:graphicFrame macro="">
      <xdr:nvGraphicFramePr>
        <xdr:cNvPr id="9112499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447675</xdr:colOff>
      <xdr:row>5</xdr:row>
      <xdr:rowOff>66675</xdr:rowOff>
    </xdr:from>
    <xdr:to>
      <xdr:col>10</xdr:col>
      <xdr:colOff>123825</xdr:colOff>
      <xdr:row>20</xdr:row>
      <xdr:rowOff>152400</xdr:rowOff>
    </xdr:to>
    <xdr:graphicFrame macro="">
      <xdr:nvGraphicFramePr>
        <xdr:cNvPr id="9112500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21</xdr:row>
      <xdr:rowOff>9525</xdr:rowOff>
    </xdr:from>
    <xdr:to>
      <xdr:col>3</xdr:col>
      <xdr:colOff>400050</xdr:colOff>
      <xdr:row>35</xdr:row>
      <xdr:rowOff>219075</xdr:rowOff>
    </xdr:to>
    <xdr:graphicFrame macro="">
      <xdr:nvGraphicFramePr>
        <xdr:cNvPr id="9112501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447675</xdr:colOff>
      <xdr:row>21</xdr:row>
      <xdr:rowOff>9525</xdr:rowOff>
    </xdr:from>
    <xdr:to>
      <xdr:col>10</xdr:col>
      <xdr:colOff>123825</xdr:colOff>
      <xdr:row>35</xdr:row>
      <xdr:rowOff>219075</xdr:rowOff>
    </xdr:to>
    <xdr:graphicFrame macro="">
      <xdr:nvGraphicFramePr>
        <xdr:cNvPr id="9112502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190500</xdr:colOff>
      <xdr:row>5</xdr:row>
      <xdr:rowOff>66675</xdr:rowOff>
    </xdr:from>
    <xdr:to>
      <xdr:col>16</xdr:col>
      <xdr:colOff>581025</xdr:colOff>
      <xdr:row>20</xdr:row>
      <xdr:rowOff>152400</xdr:rowOff>
    </xdr:to>
    <xdr:graphicFrame macro="">
      <xdr:nvGraphicFramePr>
        <xdr:cNvPr id="9112503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0.07122</cdr:x>
      <cdr:y>0.75638</cdr:y>
    </cdr:from>
    <cdr:to>
      <cdr:x>0.9805</cdr:x>
      <cdr:y>0.85036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32808" y="2174750"/>
          <a:ext cx="4248786" cy="27021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0.07122</cdr:x>
      <cdr:y>0.64938</cdr:y>
    </cdr:from>
    <cdr:to>
      <cdr:x>0.9805</cdr:x>
      <cdr:y>0.75541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32808" y="1867104"/>
          <a:ext cx="4248786" cy="3048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0.07122</cdr:x>
      <cdr:y>0.21808</cdr:y>
    </cdr:from>
    <cdr:to>
      <cdr:x>0.98175</cdr:x>
      <cdr:y>0.64795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32808" y="627035"/>
          <a:ext cx="4254627" cy="1235958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0.09293</cdr:x>
      <cdr:y>0.78561</cdr:y>
    </cdr:from>
    <cdr:to>
      <cdr:x>0.96732</cdr:x>
      <cdr:y>0.85744</cdr:y>
    </cdr:to>
    <cdr:sp macro="" textlink="">
      <cdr:nvSpPr>
        <cdr:cNvPr id="2" name="Rectangle 3"/>
        <cdr:cNvSpPr/>
      </cdr:nvSpPr>
      <cdr:spPr>
        <a:xfrm xmlns:a="http://schemas.openxmlformats.org/drawingml/2006/main">
          <a:off x="439038" y="2258778"/>
          <a:ext cx="4130969" cy="206525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0.09317</cdr:x>
      <cdr:y>0.51913</cdr:y>
    </cdr:from>
    <cdr:to>
      <cdr:x>0.96738</cdr:x>
      <cdr:y>0.78536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40172" y="1492598"/>
          <a:ext cx="4130118" cy="765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0.09317</cdr:x>
      <cdr:y>0.14718</cdr:y>
    </cdr:from>
    <cdr:to>
      <cdr:x>0.96638</cdr:x>
      <cdr:y>0.5184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40172" y="423182"/>
          <a:ext cx="4125394" cy="106731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0.02205</cdr:x>
      <cdr:y>0.77247</cdr:y>
    </cdr:from>
    <cdr:to>
      <cdr:x>0.9753</cdr:x>
      <cdr:y>0.85289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3033" y="2222047"/>
          <a:ext cx="4454244" cy="23132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0.02787</cdr:x>
      <cdr:y>0.68397</cdr:y>
    </cdr:from>
    <cdr:to>
      <cdr:x>0.98167</cdr:x>
      <cdr:y>0.7772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30247" y="1967473"/>
          <a:ext cx="4456814" cy="2681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0.02205</cdr:x>
      <cdr:y>0.14995</cdr:y>
    </cdr:from>
    <cdr:to>
      <cdr:x>0.97665</cdr:x>
      <cdr:y>0.68259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3033" y="431332"/>
          <a:ext cx="4460553" cy="1532178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0.06278</cdr:x>
      <cdr:y>0.14145</cdr:y>
    </cdr:from>
    <cdr:to>
      <cdr:x>0.9705</cdr:x>
      <cdr:y>0.66753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96597" y="406891"/>
          <a:ext cx="4288432" cy="151329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0.06278</cdr:x>
      <cdr:y>0.6644</cdr:y>
    </cdr:from>
    <cdr:to>
      <cdr:x>0.97255</cdr:x>
      <cdr:y>0.76674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6597" y="1911183"/>
          <a:ext cx="4298117" cy="2943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0.06228</cdr:x>
      <cdr:y>0.76674</cdr:y>
    </cdr:from>
    <cdr:to>
      <cdr:x>0.97156</cdr:x>
      <cdr:y>0.84975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94235" y="2205569"/>
          <a:ext cx="4295802" cy="238782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0.10012</cdr:x>
      <cdr:y>0.17864</cdr:y>
    </cdr:from>
    <cdr:to>
      <cdr:x>0.97199</cdr:x>
      <cdr:y>0.36015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2326" y="513625"/>
          <a:ext cx="4113130" cy="521880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0.103</cdr:x>
      <cdr:y>0.35246</cdr:y>
    </cdr:from>
    <cdr:to>
      <cdr:x>0.97512</cdr:x>
      <cdr:y>0.86181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85933" y="1013401"/>
          <a:ext cx="4114310" cy="146446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114300</xdr:rowOff>
    </xdr:to>
    <xdr:sp macro="" textlink="">
      <xdr:nvSpPr>
        <xdr:cNvPr id="6476761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11144250" y="1219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304800</xdr:colOff>
      <xdr:row>7</xdr:row>
      <xdr:rowOff>114300</xdr:rowOff>
    </xdr:to>
    <xdr:sp macro="" textlink="">
      <xdr:nvSpPr>
        <xdr:cNvPr id="6476762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20088225" y="1219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304800</xdr:colOff>
      <xdr:row>7</xdr:row>
      <xdr:rowOff>114300</xdr:rowOff>
    </xdr:to>
    <xdr:sp macro="" textlink="">
      <xdr:nvSpPr>
        <xdr:cNvPr id="6476763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20802600" y="1219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6</xdr:row>
      <xdr:rowOff>28575</xdr:rowOff>
    </xdr:from>
    <xdr:to>
      <xdr:col>6</xdr:col>
      <xdr:colOff>504825</xdr:colOff>
      <xdr:row>8</xdr:row>
      <xdr:rowOff>133350</xdr:rowOff>
    </xdr:to>
    <xdr:sp macro="" textlink="">
      <xdr:nvSpPr>
        <xdr:cNvPr id="9106341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7010400" y="1190625"/>
          <a:ext cx="304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6</xdr:row>
      <xdr:rowOff>28575</xdr:rowOff>
    </xdr:from>
    <xdr:to>
      <xdr:col>4</xdr:col>
      <xdr:colOff>142875</xdr:colOff>
      <xdr:row>20</xdr:row>
      <xdr:rowOff>95250</xdr:rowOff>
    </xdr:to>
    <xdr:graphicFrame macro="">
      <xdr:nvGraphicFramePr>
        <xdr:cNvPr id="910634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20</xdr:row>
      <xdr:rowOff>142875</xdr:rowOff>
    </xdr:from>
    <xdr:to>
      <xdr:col>4</xdr:col>
      <xdr:colOff>142875</xdr:colOff>
      <xdr:row>35</xdr:row>
      <xdr:rowOff>161925</xdr:rowOff>
    </xdr:to>
    <xdr:graphicFrame macro="">
      <xdr:nvGraphicFramePr>
        <xdr:cNvPr id="9106343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219075</xdr:colOff>
      <xdr:row>6</xdr:row>
      <xdr:rowOff>57150</xdr:rowOff>
    </xdr:from>
    <xdr:to>
      <xdr:col>10</xdr:col>
      <xdr:colOff>619125</xdr:colOff>
      <xdr:row>20</xdr:row>
      <xdr:rowOff>123825</xdr:rowOff>
    </xdr:to>
    <xdr:graphicFrame macro="">
      <xdr:nvGraphicFramePr>
        <xdr:cNvPr id="9106344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219075</xdr:colOff>
      <xdr:row>20</xdr:row>
      <xdr:rowOff>171450</xdr:rowOff>
    </xdr:from>
    <xdr:to>
      <xdr:col>10</xdr:col>
      <xdr:colOff>619125</xdr:colOff>
      <xdr:row>35</xdr:row>
      <xdr:rowOff>180975</xdr:rowOff>
    </xdr:to>
    <xdr:graphicFrame macro="">
      <xdr:nvGraphicFramePr>
        <xdr:cNvPr id="9106345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676275</xdr:colOff>
      <xdr:row>6</xdr:row>
      <xdr:rowOff>57150</xdr:rowOff>
    </xdr:from>
    <xdr:to>
      <xdr:col>27</xdr:col>
      <xdr:colOff>352425</xdr:colOff>
      <xdr:row>20</xdr:row>
      <xdr:rowOff>123825</xdr:rowOff>
    </xdr:to>
    <xdr:graphicFrame macro="">
      <xdr:nvGraphicFramePr>
        <xdr:cNvPr id="9106346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0.07486</cdr:x>
      <cdr:y>0.69689</cdr:y>
    </cdr:from>
    <cdr:to>
      <cdr:x>0.97745</cdr:x>
      <cdr:y>0.85912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61489" y="2009371"/>
          <a:ext cx="4358766" cy="467766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0.07486</cdr:x>
      <cdr:y>0.57493</cdr:y>
    </cdr:from>
    <cdr:to>
      <cdr:x>0.97745</cdr:x>
      <cdr:y>0.69689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61489" y="1657717"/>
          <a:ext cx="4358766" cy="3516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0.07616</cdr:x>
      <cdr:y>0.20771</cdr:y>
    </cdr:from>
    <cdr:to>
      <cdr:x>0.97887</cdr:x>
      <cdr:y>0.578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67767" y="598892"/>
          <a:ext cx="4359345" cy="1067677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0.04596</cdr:x>
      <cdr:y>0.92935</cdr:y>
    </cdr:from>
    <cdr:to>
      <cdr:x>0.96923</cdr:x>
      <cdr:y>0.95882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61949" y="2409824"/>
          <a:ext cx="4175289" cy="23241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0.04596</cdr:x>
      <cdr:y>0.9189</cdr:y>
    </cdr:from>
    <cdr:to>
      <cdr:x>0.96933</cdr:x>
      <cdr:y>0.93019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61950" y="2329815"/>
          <a:ext cx="4175760" cy="838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0.04587</cdr:x>
      <cdr:y>0.17771</cdr:y>
    </cdr:from>
    <cdr:to>
      <cdr:x>0.97058</cdr:x>
      <cdr:y>0.91962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58140" y="476069"/>
          <a:ext cx="4186544" cy="1853746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0.08725</cdr:x>
      <cdr:y>0.77984</cdr:y>
    </cdr:from>
    <cdr:to>
      <cdr:x>0.9669</cdr:x>
      <cdr:y>0.85323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12455" y="2248558"/>
          <a:ext cx="4158183" cy="211614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0.09167</cdr:x>
      <cdr:y>0.56344</cdr:y>
    </cdr:from>
    <cdr:to>
      <cdr:x>0.9661</cdr:x>
      <cdr:y>0.77773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33335" y="1624597"/>
          <a:ext cx="4133537" cy="6178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0.09167</cdr:x>
      <cdr:y>0.17422</cdr:y>
    </cdr:from>
    <cdr:to>
      <cdr:x>0.9661</cdr:x>
      <cdr:y>0.56575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441326" y="466726"/>
          <a:ext cx="4102100" cy="8509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0.06563</cdr:x>
      <cdr:y>0.23711</cdr:y>
    </cdr:from>
    <cdr:to>
      <cdr:x>0.97046</cdr:x>
      <cdr:y>0.69696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90525" y="608074"/>
          <a:ext cx="4140101" cy="1001651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0.06563</cdr:x>
      <cdr:y>0.70099</cdr:y>
    </cdr:from>
    <cdr:to>
      <cdr:x>0.96912</cdr:x>
      <cdr:y>0.81545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0525" y="1619250"/>
          <a:ext cx="4133849" cy="257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0.06563</cdr:x>
      <cdr:y>0.8081</cdr:y>
    </cdr:from>
    <cdr:to>
      <cdr:x>0.96806</cdr:x>
      <cdr:y>0.9538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90525" y="1857375"/>
          <a:ext cx="4124325" cy="752475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0.09706</cdr:x>
      <cdr:y>0.17777</cdr:y>
    </cdr:from>
    <cdr:to>
      <cdr:x>0.97186</cdr:x>
      <cdr:y>0.43935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85214" y="479497"/>
          <a:ext cx="4078547" cy="572495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0.09523</cdr:x>
      <cdr:y>0.4417</cdr:y>
    </cdr:from>
    <cdr:to>
      <cdr:x>0.97091</cdr:x>
      <cdr:y>0.95708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81212" y="1055994"/>
          <a:ext cx="4080343" cy="1590828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161925</xdr:rowOff>
    </xdr:to>
    <xdr:sp macro="" textlink="">
      <xdr:nvSpPr>
        <xdr:cNvPr id="6478478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20250" y="4876800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161925</xdr:rowOff>
    </xdr:to>
    <xdr:sp macro="" textlink="">
      <xdr:nvSpPr>
        <xdr:cNvPr id="6478479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20250" y="4876800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161925</xdr:rowOff>
    </xdr:to>
    <xdr:sp macro="" textlink="">
      <xdr:nvSpPr>
        <xdr:cNvPr id="6477782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096375" y="581025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161925</xdr:rowOff>
    </xdr:to>
    <xdr:sp macro="" textlink="">
      <xdr:nvSpPr>
        <xdr:cNvPr id="6477783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096375" y="5162550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161925</xdr:rowOff>
    </xdr:to>
    <xdr:sp macro="" textlink="">
      <xdr:nvSpPr>
        <xdr:cNvPr id="6477784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096375" y="5162550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8698613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39300" y="971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19050</xdr:rowOff>
    </xdr:to>
    <xdr:sp macro="" textlink="">
      <xdr:nvSpPr>
        <xdr:cNvPr id="8698614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39300" y="971550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8698615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39300" y="971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19050</xdr:rowOff>
    </xdr:to>
    <xdr:sp macro="" textlink="">
      <xdr:nvSpPr>
        <xdr:cNvPr id="8698616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639300" y="971550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1138159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534525" y="971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19050</xdr:rowOff>
    </xdr:to>
    <xdr:sp macro="" textlink="">
      <xdr:nvSpPr>
        <xdr:cNvPr id="11138160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534525" y="971550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1138161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534525" y="971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19050</xdr:rowOff>
    </xdr:to>
    <xdr:sp macro="" textlink="">
      <xdr:nvSpPr>
        <xdr:cNvPr id="11138162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9534525" y="971550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7021156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8629650" y="971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19050</xdr:rowOff>
    </xdr:to>
    <xdr:sp macro="" textlink="">
      <xdr:nvSpPr>
        <xdr:cNvPr id="7021157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8629650" y="971550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9</xdr:row>
      <xdr:rowOff>57150</xdr:rowOff>
    </xdr:to>
    <xdr:sp macro="" textlink="">
      <xdr:nvSpPr>
        <xdr:cNvPr id="10412453" name="AutoShape 2" descr="data:image/jpeg;base64,/9j/4AAQSkZJRgABAQAAAQABAAD/2wCEAAkGBxQTEhUSEhQUFhQXFx4VFxgWFR0WHxwfHB4XHiAeHhkdHCggISUmHxcaITEhJikrLi4yHSAzODMsNygtLisBCgoKDg0OGxAQGy8kICQsLy8vMCwsLCwsMiwsLCwsNDcvLCwsLCwwNTQsLCwsNDQsLCwsNSwsLC0sLCw0LCwsLP/AABEIAHMAcwMBEQACEQEDEQH/xAAbAAACAwEBAQAAAAAAAAAAAAAABAIDBQYBB//EAEAQAAIBAgIHBAYIBAYDAAAAAAECAwAEESEFEjFBUWFxEyIygQZCUmJyoSMzgpGxwdHwJFNz4RQVQ7LS8TREwv/EABkBAAMBAQEAAAAAAAAAAAAAAAACAwEEBf/EADIRAAIBAgMFBwMEAwEAAAAAAAABAgMREiExBCJBUYETMmFxsdHwkaHBI0JS4QUUcoL/2gAMAwEAAhEDEQA/APuNABQAUAFABQAUALX2kIoQDLIiA5AswXHpjTRi5aIVyUdWXo4IBBBBzBBxB86UYlQAUAFABQAUAFABjQAUAFABQAUAFACOnbt4reaWNdZ0RmUcwMaaCTkkxZtqLaOe9GvRyCWNbq4IuppVDF5MwAfVVdgA2VapVknhjkkRpUotYpZtmxoaCC2/hY5RjizLG0gLKDnqhduA3Cpzcp7zRSCjDdTNeplAoAi7gDEkADecqAM59NKTqxK0re4MvNjlVOzfHITHyI9ncybWSEcFGu33nKi8F4hvMdsrXswRru5JxJc4n+1LJ3GSsMUpoUAFABQBXcTqis7kKqgsxO4CtSu7IxuyuzkoZLvSPfSR7S19QgDtZfez8K1dqFLJ5v7HOnOrmnZfcv0ZpGW2nFneP2iyf+PORhr8Y33a3DjWSipRxw6o2MpQlgn0ZWvodIhZILySG2Zi3ZIg1lx2hJMe6D0yre2TzlG7M7BrKMrI90l6E2y27CBRHMn0iTYnWDrmCWJx60Rryct7NcjZbPBR3cnzNb0d0wJrOK5kwXWQFschjsPzFTqQwzcUUpzxQUme/wCZSS5W6Yj+Y+S+Q2mjAl3jcTehJNDBjrTu0rcDko6KKO0/jkGDmPsyRridVFHRQPyqbds2M2ksxJ9LA/VI0mOw+FT0J29QDUJV0tMyfaX7qv6DVkZCpMoQEnIKScBzJ2nyFPTc2rzVh44v3F9OMe1oBQBRe3kcSGSV1RBtZjgK1RcnZGSkoq7ELvsr61kSKRWSRSgZTjgefyyp1enNNrQR2qQaT1FPQ/SpeM28o1Li3AjkTiBkHXipApqsLPEtGLRndYXqjR09ohLqFoZMsc1YbVYbGHMUkJuDuh6kFONmc5YpJe28ltK5S7tZQO0X2lzR8N4I2jrVpWpyUloyMb1IuL1TFL6zurhhDczLIBthtwUU/wBWQ54e6PlTRcIq8Vbxf4MlCc8pPovydNZaEACmXBtUYKgGCIBuC/mag6nIuoczTuLhI11nYKo45eQ/SpSkkrs2UlFXYn/iJZPq17NfbkGflH+bEdKTFKWmXn7CYpy7qt5+xCOwUkNnIw/1JO8B8K7MegFR7z3c/F6dDVSV7vN+IzLIEOABaQ7BvPU7hUq1eFB4YrFUei49eS+I6adJyzeS5l1sjAd84k55bByFX2eFWMW6srt8tF4IWo4t7qyLa6BAoAKAOM0XbDSUxupgDbROyW8RzDFTg0jDfmMAK6ZPso4Vq9Tmgu1ljei09zUu0tdHLNdBAmvgCqZa7DHVCrsxOJ2VNY6tojvBSvIyJ5Behbuz+jvYO68T90kb4pBwO41RLs92fdZNvtN+HeXyzLpfS2aVeztrWZZsO+066kcXEsx8WG4DbWdjFZyeXhxN7aUsoxd/HRHvo/o19R0jdiHYvPcEYNIx2hBuA2CtqSV7vohqcLLLqzqLO0SJdVBgPx5k1zuTepZJLQWe/LkpAAxGRc+BT5eI8h5kVJzbyj/RN1G8ofXgShsVQ9pIxdx67buSjYvQfOsajDekzY00nd5sv1S/iyX2d56/pS4ZVO9kuXPz9vqUIXE5BEcYBcjyUcT+lQ2jaHGSo0Veb+kVzf4XEtTpq2OWnr5E7a2Cc2PiY7T++FU2bZY0U3e8nq3q/nIWpUc/LkXA11EwJoA9oAKAOOuYZdGyPNEpls3YvLGviiJ2ug3rvIroTVVWeT9TmadJ3WcfQ2Vs7e7eC7DdoEBMeDYricM9X2hh1FTxSgnErhjNqepiaRZG0rC0GAaKNjduPDqEDVVvexGNVjfsnfjoSlZ1lh4amuqtdnE4rbg5DYZOZ5VPueZXveRryyJGmLEKijoBUZSSzY7airsREbz5vjHDuTYz/F7I93bx4VOznrkiVnU1yXr5jxKooAGAGSqB8gKaUlBeiKpJZI8SMk6zbdw3D+/OljBt4p6+nzmaQu7gjBEzdtnIcTyrn2vaZQapUs5y08Fzfh6lqVNPelovliDPHbxs8jhQO87scMf3wquy7KqMbLNvNvi2bv15qMV5JHPf5rdX2VmOwt9huJF7zf00/wDo12YVHU7ewobLnXeKX8VovN/g3NB6HS2Qohdiza7u7azM2AGJPQCllK5x7RtMq8rysrZJLRI0aU5zF9K9MG3h+jGtPIezhTix/IbTVKUMTz0WpKrUwRy1ehkw+gUeqHae4F0Ri06ynEt8Jy1cTswqj2h6WVuRNbMtbu/O5JdNXFkQl+okhOQuY1OA/qJu6jKjs4zzhry9je0lTyqac/csl9Fu8ZbG5a2EubhFEiNj6yriAp5isVXK01exvY53g7XK9B6GjwMUWt2CtrSSMcWmfeS28Vs5vV6+gU6aWS09Tp7m4SJNZslGQAH3AAbSdgArmlJRV2VlJRV2K29s0jCWYYYZxx7QnM8W+Q3cTNRcnil9BIxcnil0XziPSyao4nYBxppzUEVIxR56zZt+HIUsIO+KWvp5AeXU+ouO07AOJ3Cp7VtCoU8Wr0S5t6IpTp45WMXSmmEtANfGW5l8ESZsx3ADco49azYtklBOdR3nLvP8LwR2UtnltL3coR4vRf2K2fo9JcOLjSJDEd5IF+rj5n2m5nKu5ytlEeptkKMXT2bJcZcX7I3BcNJlDgE2doRl9gb+uzrS2S1PKu5aF9rEqggEk45knEk9fyrGzUrF9Yac36RaCmeeO7t5F7aJSqxyjFCDtwIzUnj02VanUiouMlkyNSnJyUovNE9EelSO/YXCG2uP5cmxvgfYwonRaV45oIVk3hlkzU0zdRxQSSTYdmqksDniOGG/HZU4JuSSKTaUW3ocr6MRSizt7TMOyl34xxsSQvXA4V0VGsbmQopqmonXjUhj3KiD7gK5ZS4su2oq70FbOBpGE8oIw+rQ+oOJ94/IZcalFOTxS6CRi5PHLovnEflkCjE/98qec1FXZUjFGcdZvEfkOApIQd8UtfTwAsJqjaSuwOT01p5hIscC9pcuMIU3Iu+WTgOHGuDY6f8AtVP9qfdWUPfrw8D16GyrA3UdoLvPm/4oe0LoRLUNPO/aXD5ySt/tQbhuAGZr023LJHJte2dolCKwwWi9+bNEQtLnIME3R8eb/wDHZxx3Ze2hwWvqMY62QyXjx6cudZoMTjZcwuHdyIG7fhQbaxOsAKAEdLaJhuU7OeNXXdjtHMHaPKmhOUHdCzhGatJHJaR9HZY9RZrgzWUbdoI5PGWXwIW9ZcfwrojUT0VpM55UmrJu8UdVoWzKKXf62Q6zn8B5VCcruy0OiKtqQT+Ik1j9TGe777j1vhXdxOJ3Cudb7vwX3ZNfqSvwX3Zps2AxOwVRtJXZYpiXWOufsjhz6mpQTm8cui+cfnMC+rAYHpbpB1QQwDWml7qDrvPIZk8hXnbX+vUjsq0ecvCPL/1p9T0NgoxcnUqZRie6A0KllEzu2vK3ellO1jwHLcFFenraMVZLREts2x13yitF84mjbwl2EkgwPqJ7PM8W57tg3kjdskcSV82XnvZerv5/2rNDdRZ5jISkRwUZNIPmqcTz2Dmdm2tmyqSjm/oN28CoNVRgP3mTvPOsbuI227ssrDAoAKAMWcdvchP9OHvNzY7B5frVVuxvzEecvIZ0nIWKwISGcYsRtVBtPInYPM7q5pu+6uPoLUbe4uPoPQxBVCqAFAwAG4CnSSVkUSSVkVnvth6qnPmf0H49Ki/1JW4L7v8Ar18jS+rgIab0otvEXbNiQqLvZjsA/XcMTSylGEXOWSSu/JF9noSrTwrq+SKtEWRH00p1pWGZ9kHPAcB+g4Vx7DCTi601vTz8lwXRfdsfaaqf6cMoottx2rCQ+AfVjj75/Llnvy9B5ZHEs8xqQ4nVH2j+XnWLmMKysZCYkOCLk7DL7CnjxO7rs3TNlUlFXfQdjjCgKoAAyAFKI3fNkqDDygD2gCi9uRHGzn1RjWxV3YxuyuI6HjEUBkkOBbGWQnnn+FNVkr+CFVoxuy3RERwMzjB5cGIPqr6q+Q+ZNQpr9z1YtJPvPVjc7nJRtPyG8/vlWVZPux1fy/ziVJogAAGwU8YqKsgJE0wHC2bnSF6J/wD1oSUhG5iPG/n4QetcO3/qShsq/dvS/wCVw6s92SWx7M4fvlr4cl+TrLw9owhGzDWk+Hcv2sD5A16Eclc8B5uw3I2qPkB+FYMJ3DNiIUPfbvO3sg7+pwIXpyrVzY8EksTG4IQihVGAGysbuK227ssrDCmC5VywXPUbVJ3Y4AkeWI/YrXFrUSM1Ju3AurBwoAx9Pd9ooPbbWb4Vz+dVp5JyEnnZFukvpJI4BsP0knwqRgPtN8lauWe81HqxKm9JQ6vyNJjhmdlUbSV2WKrcY4udrbOQ3D86lSV996v0AuqwHM+nN84jS0hP0103ZL7q+u3ktUprO74Ho/46lHG60+7DPrwX1HdDW8cEJK5Rouqvwpv6k4mvL2G9epU2j+Tsv+Y+7u/oR2yq5Pe11fmx/R8RC6zeNzrtyJ3eQAHlXpSeZxRWRG7uAuLEY6uSgbWY7APvA8zwoSHjHE7E7G3KAls3Y6znieXIDIdKxu5spX00GawUz9K3LDVijP0smQPsgeJ8OQOXMgVSEV3noiFabVoR7z+y4vp62GrS2WNAi7AP+yTxJzxpJScndlYQUIqKLqwYKAMez+ku5X3RqIx1OJP751R5QS5iLOTLtDd/Xn/mN3fgXEL9+bfarmp53lz9BKWd58/Qbm7xCebdP7n8DWVN6Sh1fl/fuWL6sAUAcRo2X/EXV1e7Vi/hYOvrEeZFc/8Akaro7LLDq1l5vJHtTj2VGnQ4vel+DppYs4oBsHfbomGH3sR9xqmzUVRoqC4Kx4tWWOd+eY+7YAngMaoBn2q68mJ8MeQ5ufEfsg4DmW4U7yQ/djbizSpBCMjhQWJAAGJJ3AUJXMbSV2Z2h4y+tcOO9J4QfVjHhHniWPM8qrUdtxcPUhQTleq9X9lw9zTqR0BQAUALxWSKHCgjXJLZnEk7c91bJ4lZmYUWwxBFCqMFUAAchSpJKyBJJWR6qAEnedtYopNvmaSpgPGGIw40AnYR0foeGCJYYk1Y0OsoxJzxxxxJxOfGp1qUa1sedmn1WheptNSpNzk83kNiEaxfDvEBSeQxI/3Gq3ysc9s7k2XHI1hpCCEIuqowH37c61u5rbbuyysMKrq3WRCjjFWGBGOGI4ZVsZOLuhZwU4uMtGWgVgwUAFABQAUAFABQAUAFABQAUAFABQAUAFABQAUAFAH/2Q=="/>
        <xdr:cNvSpPr>
          <a:spLocks noChangeAspect="1" noChangeArrowheads="1"/>
        </xdr:cNvSpPr>
      </xdr:nvSpPr>
      <xdr:spPr bwMode="auto">
        <a:xfrm>
          <a:off x="7439025" y="1457325"/>
          <a:ext cx="304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19050</xdr:colOff>
      <xdr:row>5</xdr:row>
      <xdr:rowOff>28575</xdr:rowOff>
    </xdr:from>
    <xdr:to>
      <xdr:col>3</xdr:col>
      <xdr:colOff>85725</xdr:colOff>
      <xdr:row>20</xdr:row>
      <xdr:rowOff>47625</xdr:rowOff>
    </xdr:to>
    <xdr:graphicFrame macro="">
      <xdr:nvGraphicFramePr>
        <xdr:cNvPr id="1041245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133350</xdr:colOff>
      <xdr:row>5</xdr:row>
      <xdr:rowOff>28575</xdr:rowOff>
    </xdr:from>
    <xdr:to>
      <xdr:col>7</xdr:col>
      <xdr:colOff>666750</xdr:colOff>
      <xdr:row>20</xdr:row>
      <xdr:rowOff>47625</xdr:rowOff>
    </xdr:to>
    <xdr:graphicFrame macro="">
      <xdr:nvGraphicFramePr>
        <xdr:cNvPr id="1041245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19050</xdr:colOff>
      <xdr:row>20</xdr:row>
      <xdr:rowOff>95250</xdr:rowOff>
    </xdr:from>
    <xdr:to>
      <xdr:col>3</xdr:col>
      <xdr:colOff>85725</xdr:colOff>
      <xdr:row>35</xdr:row>
      <xdr:rowOff>114300</xdr:rowOff>
    </xdr:to>
    <xdr:graphicFrame macro="">
      <xdr:nvGraphicFramePr>
        <xdr:cNvPr id="1041245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133350</xdr:colOff>
      <xdr:row>20</xdr:row>
      <xdr:rowOff>95250</xdr:rowOff>
    </xdr:from>
    <xdr:to>
      <xdr:col>7</xdr:col>
      <xdr:colOff>666750</xdr:colOff>
      <xdr:row>35</xdr:row>
      <xdr:rowOff>114300</xdr:rowOff>
    </xdr:to>
    <xdr:graphicFrame macro="">
      <xdr:nvGraphicFramePr>
        <xdr:cNvPr id="1041245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8</xdr:col>
      <xdr:colOff>9525</xdr:colOff>
      <xdr:row>5</xdr:row>
      <xdr:rowOff>28575</xdr:rowOff>
    </xdr:from>
    <xdr:to>
      <xdr:col>14</xdr:col>
      <xdr:colOff>352425</xdr:colOff>
      <xdr:row>20</xdr:row>
      <xdr:rowOff>47625</xdr:rowOff>
    </xdr:to>
    <xdr:graphicFrame macro="">
      <xdr:nvGraphicFramePr>
        <xdr:cNvPr id="1041245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0.0654</cdr:x>
      <cdr:y>0.76438</cdr:y>
    </cdr:from>
    <cdr:to>
      <cdr:x>0.97541</cdr:x>
      <cdr:y>0.95449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87535" y="1831233"/>
          <a:ext cx="4154152" cy="83778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0.0654</cdr:x>
      <cdr:y>0.64992</cdr:y>
    </cdr:from>
    <cdr:to>
      <cdr:x>0.97541</cdr:x>
      <cdr:y>0.76149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87535" y="1573990"/>
          <a:ext cx="4154152" cy="25376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0.0654</cdr:x>
      <cdr:y>0.28443</cdr:y>
    </cdr:from>
    <cdr:to>
      <cdr:x>0.97666</cdr:x>
      <cdr:y>0.64895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06039" y="817790"/>
          <a:ext cx="4264239" cy="1048065"/>
        </a:xfrm>
        <a:prstGeom xmlns:a="http://schemas.openxmlformats.org/drawingml/2006/main" prst="rect">
          <a:avLst/>
        </a:prstGeom>
        <a:solidFill xmlns:a="http://schemas.openxmlformats.org/drawingml/2006/main">
          <a:srgbClr val="99FF99">
            <a:alpha val="35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14"/>
  <sheetViews>
    <sheetView zoomScale="85" zoomScaleNormal="85" workbookViewId="0">
      <selection activeCell="A10" sqref="A10"/>
    </sheetView>
  </sheetViews>
  <sheetFormatPr baseColWidth="10" defaultColWidth="9.140625" defaultRowHeight="11.25" x14ac:dyDescent="0.15"/>
  <cols>
    <col min="1" max="1" width="15.5703125" style="4" bestFit="1" customWidth="1"/>
    <col min="2" max="2" width="14.140625" style="4" bestFit="1" customWidth="1"/>
    <col min="3" max="3" width="39.7109375" style="4" bestFit="1" customWidth="1"/>
    <col min="4" max="4" width="15" style="4" bestFit="1" customWidth="1"/>
    <col min="5" max="5" width="15.42578125" style="4" bestFit="1" customWidth="1"/>
    <col min="6" max="6" width="25.140625" style="4" bestFit="1" customWidth="1"/>
    <col min="7" max="7" width="31.140625" style="4" bestFit="1" customWidth="1"/>
    <col min="8" max="8" width="18.42578125" style="4" bestFit="1" customWidth="1"/>
    <col min="9" max="9" width="32.7109375" style="4" bestFit="1" customWidth="1"/>
    <col min="10" max="10" width="23.28515625" style="4" customWidth="1"/>
    <col min="11" max="11" width="25" style="4" customWidth="1"/>
    <col min="12" max="12" width="25.5703125" style="4" customWidth="1"/>
    <col min="13" max="16384" width="9.140625" style="4"/>
  </cols>
  <sheetData>
    <row r="1" spans="1:12" ht="12" x14ac:dyDescent="0.15">
      <c r="A1" s="262" t="s">
        <v>325</v>
      </c>
      <c r="B1" s="4" t="s">
        <v>222</v>
      </c>
      <c r="C1" s="4" t="s">
        <v>173</v>
      </c>
      <c r="D1" s="4" t="s">
        <v>173</v>
      </c>
      <c r="E1" s="4" t="s">
        <v>173</v>
      </c>
      <c r="F1" s="4" t="s">
        <v>173</v>
      </c>
      <c r="G1" s="4" t="s">
        <v>282</v>
      </c>
      <c r="H1" s="4" t="s">
        <v>282</v>
      </c>
      <c r="I1" s="4" t="s">
        <v>283</v>
      </c>
      <c r="J1" s="4" t="s">
        <v>317</v>
      </c>
      <c r="K1" s="4" t="s">
        <v>318</v>
      </c>
      <c r="L1" s="4" t="s">
        <v>263</v>
      </c>
    </row>
    <row r="2" spans="1:12" s="5" customFormat="1" ht="16.5" customHeight="1" x14ac:dyDescent="0.25">
      <c r="A2" s="5" t="s">
        <v>431</v>
      </c>
      <c r="B2" s="15" t="s">
        <v>223</v>
      </c>
      <c r="C2" s="15" t="s">
        <v>174</v>
      </c>
      <c r="D2" s="15" t="s">
        <v>31</v>
      </c>
      <c r="E2" s="15" t="s">
        <v>183</v>
      </c>
      <c r="F2" s="15" t="s">
        <v>187</v>
      </c>
      <c r="G2" s="15" t="s">
        <v>78</v>
      </c>
      <c r="H2" s="15" t="s">
        <v>198</v>
      </c>
      <c r="I2" s="15" t="s">
        <v>216</v>
      </c>
      <c r="J2" s="15" t="s">
        <v>261</v>
      </c>
      <c r="K2" s="15" t="s">
        <v>262</v>
      </c>
      <c r="L2" s="15" t="s">
        <v>264</v>
      </c>
    </row>
    <row r="3" spans="1:12" x14ac:dyDescent="0.15">
      <c r="B3" s="4" t="s">
        <v>224</v>
      </c>
      <c r="C3" s="4" t="s">
        <v>175</v>
      </c>
      <c r="D3" s="4" t="s">
        <v>32</v>
      </c>
      <c r="E3" s="4" t="s">
        <v>184</v>
      </c>
      <c r="F3" s="4" t="s">
        <v>278</v>
      </c>
      <c r="G3" s="4" t="s">
        <v>319</v>
      </c>
      <c r="H3" s="4" t="s">
        <v>199</v>
      </c>
      <c r="I3" s="4" t="s">
        <v>217</v>
      </c>
      <c r="J3" s="4" t="s">
        <v>314</v>
      </c>
      <c r="K3" s="4" t="s">
        <v>315</v>
      </c>
      <c r="L3" s="4" t="s">
        <v>265</v>
      </c>
    </row>
    <row r="4" spans="1:12" x14ac:dyDescent="0.15">
      <c r="B4" s="4" t="s">
        <v>225</v>
      </c>
      <c r="C4" s="4" t="s">
        <v>176</v>
      </c>
      <c r="D4" s="4" t="s">
        <v>33</v>
      </c>
      <c r="E4" s="4" t="s">
        <v>186</v>
      </c>
      <c r="F4" s="4" t="s">
        <v>279</v>
      </c>
      <c r="G4" s="4" t="s">
        <v>320</v>
      </c>
      <c r="H4" s="4" t="s">
        <v>277</v>
      </c>
      <c r="I4" s="4" t="s">
        <v>218</v>
      </c>
      <c r="J4" s="4" t="s">
        <v>314</v>
      </c>
      <c r="K4" s="4" t="s">
        <v>315</v>
      </c>
      <c r="L4" s="4" t="s">
        <v>265</v>
      </c>
    </row>
    <row r="5" spans="1:12" x14ac:dyDescent="0.15">
      <c r="B5" s="4" t="s">
        <v>226</v>
      </c>
      <c r="C5" s="4" t="s">
        <v>177</v>
      </c>
      <c r="D5" s="16"/>
      <c r="E5" s="4" t="s">
        <v>185</v>
      </c>
      <c r="F5" s="4" t="s">
        <v>280</v>
      </c>
      <c r="G5" s="4" t="s">
        <v>321</v>
      </c>
      <c r="H5" s="16"/>
      <c r="I5" s="4" t="s">
        <v>219</v>
      </c>
      <c r="J5" s="4" t="s">
        <v>316</v>
      </c>
      <c r="K5" s="4" t="s">
        <v>313</v>
      </c>
      <c r="L5" s="4" t="s">
        <v>266</v>
      </c>
    </row>
    <row r="6" spans="1:12" x14ac:dyDescent="0.15">
      <c r="B6" s="16"/>
      <c r="C6" s="16"/>
      <c r="E6" s="16"/>
      <c r="F6" s="16"/>
      <c r="G6" s="4" t="s">
        <v>322</v>
      </c>
      <c r="I6" s="4" t="s">
        <v>220</v>
      </c>
      <c r="J6" s="16"/>
      <c r="K6" s="16"/>
      <c r="L6" s="16"/>
    </row>
    <row r="7" spans="1:12" x14ac:dyDescent="0.15">
      <c r="G7" s="4" t="s">
        <v>323</v>
      </c>
      <c r="I7" s="4" t="s">
        <v>284</v>
      </c>
    </row>
    <row r="8" spans="1:12" x14ac:dyDescent="0.15">
      <c r="G8" s="4" t="s">
        <v>324</v>
      </c>
      <c r="I8" s="4" t="s">
        <v>285</v>
      </c>
    </row>
    <row r="9" spans="1:12" ht="11.25" customHeight="1" x14ac:dyDescent="0.15">
      <c r="G9" s="4" t="s">
        <v>30</v>
      </c>
      <c r="I9" s="4" t="s">
        <v>30</v>
      </c>
    </row>
    <row r="10" spans="1:12" x14ac:dyDescent="0.15">
      <c r="G10" s="16"/>
      <c r="I10" s="16"/>
    </row>
    <row r="13" spans="1:12" ht="12.75" customHeight="1" x14ac:dyDescent="0.15"/>
    <row r="14" spans="1:12" ht="13.5" customHeight="1" x14ac:dyDescent="0.15"/>
  </sheetData>
  <sheetProtection selectLockedCells="1"/>
  <dataConsolidate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444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445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446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IF(AND(EquivChoixVolet=2,EquivTypeFiche6=2),MATCH(AnnéeDemPRE+DuréePRE,F34:Z34,0),MATCH(AnnéeFinInvest,F34:Z34,0))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73" priority="7" stopIfTrue="1">
      <formula>IF(OR(F33="Démarrage du projet",F33="Fin du projet"),TRUE,FALSE)</formula>
    </cfRule>
  </conditionalFormatting>
  <conditionalFormatting sqref="D5 D7">
    <cfRule type="cellIs" dxfId="72" priority="6" stopIfTrue="1" operator="equal">
      <formula>"Finalisé"</formula>
    </cfRule>
  </conditionalFormatting>
  <conditionalFormatting sqref="D50:F50 P50:Z50 D43:Z49 D51:Z53">
    <cfRule type="expression" dxfId="71" priority="4" stopIfTrue="1">
      <formula>IF(AND($D43&lt;&gt;"Oui",SUM($F43:$Z43)&gt;0),TRUE,FALSE)</formula>
    </cfRule>
    <cfRule type="expression" dxfId="70" priority="5" stopIfTrue="1">
      <formula>IF(OR($D43="Non",$D43=""),TRUE,FALSE)</formula>
    </cfRule>
  </conditionalFormatting>
  <conditionalFormatting sqref="F33:Z33">
    <cfRule type="expression" dxfId="69" priority="3" stopIfTrue="1">
      <formula>IF(OR(F33="Démarrage du PRE",F33="Fin du PRE"),TRUE,FALSE)</formula>
    </cfRule>
  </conditionalFormatting>
  <conditionalFormatting sqref="G50:O50">
    <cfRule type="expression" dxfId="68" priority="1" stopIfTrue="1">
      <formula>IF(AND($D50&lt;&gt;"Oui",SUM($F50:$Z50)&gt;0),TRUE,FALSE)</formula>
    </cfRule>
    <cfRule type="expression" dxfId="67" priority="2" stopIfTrue="1">
      <formula>IF(OR($D50="Non",$D50=""),TRUE,FALSE)</formula>
    </cfRule>
  </conditionalFormatting>
  <dataValidations count="5">
    <dataValidation type="list" allowBlank="1" showInputMessage="1" showErrorMessage="1" sqref="D5 D7">
      <formula1>TauxRempl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D43:D53">
      <formula1>ouinon</formula1>
    </dataValidation>
    <dataValidation errorStyle="information" allowBlank="1" showInputMessage="1" showErrorMessage="1" errorTitle="Données à renseigner" error="Mettre les valeurs en K€" sqref="F43:Z53"/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447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448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449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IF(AND(EquivChoixVolet=2,EquivTypeFiche7=2),MATCH(AnnéeDemPRE+DuréePRE,F34:Z34,0),MATCH(AnnéeFinInvest,F34:Z34,0))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66" priority="7" stopIfTrue="1">
      <formula>IF(OR(F33="Démarrage du projet",F33="Fin du projet"),TRUE,FALSE)</formula>
    </cfRule>
  </conditionalFormatting>
  <conditionalFormatting sqref="D5 D7">
    <cfRule type="cellIs" dxfId="65" priority="6" stopIfTrue="1" operator="equal">
      <formula>"Finalisé"</formula>
    </cfRule>
  </conditionalFormatting>
  <conditionalFormatting sqref="D50:F50 P50:Z50 D43:Z49 D51:Z53">
    <cfRule type="expression" dxfId="64" priority="4" stopIfTrue="1">
      <formula>IF(AND($D43&lt;&gt;"Oui",SUM($F43:$Z43)&gt;0),TRUE,FALSE)</formula>
    </cfRule>
    <cfRule type="expression" dxfId="63" priority="5" stopIfTrue="1">
      <formula>IF(OR($D43="Non",$D43=""),TRUE,FALSE)</formula>
    </cfRule>
  </conditionalFormatting>
  <conditionalFormatting sqref="F33:Z33">
    <cfRule type="expression" dxfId="62" priority="3" stopIfTrue="1">
      <formula>IF(OR(F33="Démarrage du PRE",F33="Fin du PRE"),TRUE,FALSE)</formula>
    </cfRule>
  </conditionalFormatting>
  <conditionalFormatting sqref="G50:O50">
    <cfRule type="expression" dxfId="61" priority="1" stopIfTrue="1">
      <formula>IF(AND($D50&lt;&gt;"Oui",SUM($F50:$Z50)&gt;0),TRUE,FALSE)</formula>
    </cfRule>
    <cfRule type="expression" dxfId="60" priority="2" stopIfTrue="1">
      <formula>IF(OR($D50="Non",$D50=""),TRUE,FALSE)</formula>
    </cfRule>
  </conditionalFormatting>
  <dataValidations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450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451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452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IF(AND(EquivChoixVolet=2,EquivTypeFiche8=2),MATCH(AnnéeDemPRE+DuréePRE,F34:Z34,0),MATCH(AnnéeFinInvest,F34:Z34,0))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59" priority="7" stopIfTrue="1">
      <formula>IF(OR(F33="Démarrage du projet",F33="Fin du projet"),TRUE,FALSE)</formula>
    </cfRule>
  </conditionalFormatting>
  <conditionalFormatting sqref="D5 D7">
    <cfRule type="cellIs" dxfId="58" priority="6" stopIfTrue="1" operator="equal">
      <formula>"Finalisé"</formula>
    </cfRule>
  </conditionalFormatting>
  <conditionalFormatting sqref="D50:F50 P50:Z50 D43:Z49 D51:Z53">
    <cfRule type="expression" dxfId="57" priority="4" stopIfTrue="1">
      <formula>IF(AND($D43&lt;&gt;"Oui",SUM($F43:$Z43)&gt;0),TRUE,FALSE)</formula>
    </cfRule>
    <cfRule type="expression" dxfId="56" priority="5" stopIfTrue="1">
      <formula>IF(OR($D43="Non",$D43=""),TRUE,FALSE)</formula>
    </cfRule>
  </conditionalFormatting>
  <conditionalFormatting sqref="F33:Z33">
    <cfRule type="expression" dxfId="55" priority="3" stopIfTrue="1">
      <formula>IF(OR(F33="Démarrage du PRE",F33="Fin du PRE"),TRUE,FALSE)</formula>
    </cfRule>
  </conditionalFormatting>
  <conditionalFormatting sqref="G50:O50">
    <cfRule type="expression" dxfId="54" priority="1" stopIfTrue="1">
      <formula>IF(AND($D50&lt;&gt;"Oui",SUM($F50:$Z50)&gt;0),TRUE,FALSE)</formula>
    </cfRule>
    <cfRule type="expression" dxfId="53" priority="2" stopIfTrue="1">
      <formula>IF(OR($D50="Non",$D50=""),TRUE,FALSE)</formula>
    </cfRule>
  </conditionalFormatting>
  <dataValidations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453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454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455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IF(AND(EquivChoixVolet=2,EquivTypeFiche9=2),MATCH(AnnéeDemPRE+DuréePRE,F34:Z34,0),MATCH(AnnéeFinInvest,F34:Z34,0))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52" priority="7" stopIfTrue="1">
      <formula>IF(OR(F33="Démarrage du projet",F33="Fin du projet"),TRUE,FALSE)</formula>
    </cfRule>
  </conditionalFormatting>
  <conditionalFormatting sqref="D5 D7">
    <cfRule type="cellIs" dxfId="51" priority="6" stopIfTrue="1" operator="equal">
      <formula>"Finalisé"</formula>
    </cfRule>
  </conditionalFormatting>
  <conditionalFormatting sqref="D50:F50 P50:Z50 D43:Z49 D51:Z53">
    <cfRule type="expression" dxfId="50" priority="4" stopIfTrue="1">
      <formula>IF(AND($D43&lt;&gt;"Oui",SUM($F43:$Z43)&gt;0),TRUE,FALSE)</formula>
    </cfRule>
    <cfRule type="expression" dxfId="49" priority="5" stopIfTrue="1">
      <formula>IF(OR($D43="Non",$D43=""),TRUE,FALSE)</formula>
    </cfRule>
  </conditionalFormatting>
  <conditionalFormatting sqref="F33:Z33">
    <cfRule type="expression" dxfId="48" priority="3" stopIfTrue="1">
      <formula>IF(OR(F33="Démarrage du PRE",F33="Fin du PRE"),TRUE,FALSE)</formula>
    </cfRule>
  </conditionalFormatting>
  <conditionalFormatting sqref="G50:O50">
    <cfRule type="expression" dxfId="47" priority="1" stopIfTrue="1">
      <formula>IF(AND($D50&lt;&gt;"Oui",SUM($F50:$Z50)&gt;0),TRUE,FALSE)</formula>
    </cfRule>
    <cfRule type="expression" dxfId="46" priority="2" stopIfTrue="1">
      <formula>IF(OR($D50="Non",$D50=""),TRUE,FALSE)</formula>
    </cfRule>
  </conditionalFormatting>
  <dataValidations disablePrompts="1" count="5">
    <dataValidation type="list" allowBlank="1" showInputMessage="1" showErrorMessage="1" sqref="D5 D7">
      <formula1>TauxRempl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D43:D53">
      <formula1>ouinon</formula1>
    </dataValidation>
    <dataValidation errorStyle="information" allowBlank="1" showInputMessage="1" showErrorMessage="1" errorTitle="Données à renseigner" error="Mettre les valeurs en K€" sqref="F43:Z53"/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456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457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458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IF(AND(EquivChoixVolet=2,EquivTypeFiche10=2),MATCH(AnnéeDemPRE+DuréePRE,F34:Z34,0),MATCH(AnnéeFinInvest,F34:Z34,0))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45" priority="7" stopIfTrue="1">
      <formula>IF(OR(F33="Démarrage du projet",F33="Fin du projet"),TRUE,FALSE)</formula>
    </cfRule>
  </conditionalFormatting>
  <conditionalFormatting sqref="D5 D7">
    <cfRule type="cellIs" dxfId="44" priority="6" stopIfTrue="1" operator="equal">
      <formula>"Finalisé"</formula>
    </cfRule>
  </conditionalFormatting>
  <conditionalFormatting sqref="D50:F50 P50:Z50 D43:Z49 D51:Z53">
    <cfRule type="expression" dxfId="43" priority="4" stopIfTrue="1">
      <formula>IF(AND($D43&lt;&gt;"Oui",SUM($F43:$Z43)&gt;0),TRUE,FALSE)</formula>
    </cfRule>
    <cfRule type="expression" dxfId="42" priority="5" stopIfTrue="1">
      <formula>IF(OR($D43="Non",$D43=""),TRUE,FALSE)</formula>
    </cfRule>
  </conditionalFormatting>
  <conditionalFormatting sqref="F33:Z33">
    <cfRule type="expression" dxfId="41" priority="3" stopIfTrue="1">
      <formula>IF(OR(F33="Démarrage du PRE",F33="Fin du PRE"),TRUE,FALSE)</formula>
    </cfRule>
  </conditionalFormatting>
  <conditionalFormatting sqref="G50:O50">
    <cfRule type="expression" dxfId="40" priority="1" stopIfTrue="1">
      <formula>IF(AND($D50&lt;&gt;"Oui",SUM($F50:$Z50)&gt;0),TRUE,FALSE)</formula>
    </cfRule>
    <cfRule type="expression" dxfId="39" priority="2" stopIfTrue="1">
      <formula>IF(OR($D50="Non",$D50=""),TRUE,FALSE)</formula>
    </cfRule>
  </conditionalFormatting>
  <dataValidations disablePrompts="1"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C22"/>
  <sheetViews>
    <sheetView showGridLines="0" zoomScale="85" zoomScaleNormal="85" workbookViewId="0">
      <pane xSplit="4" ySplit="7" topLeftCell="E8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F14" sqref="F14"/>
    </sheetView>
  </sheetViews>
  <sheetFormatPr baseColWidth="10" defaultColWidth="11.5703125" defaultRowHeight="15" x14ac:dyDescent="0.25"/>
  <cols>
    <col min="1" max="1" width="3.7109375" style="287" customWidth="1"/>
    <col min="2" max="2" width="32.7109375" style="287" customWidth="1"/>
    <col min="3" max="3" width="23" style="966" customWidth="1"/>
    <col min="4" max="6" width="16" style="287" customWidth="1"/>
    <col min="7" max="7" width="11.5703125" style="287" bestFit="1" customWidth="1"/>
    <col min="8" max="8" width="13.28515625" style="287" bestFit="1" customWidth="1"/>
    <col min="9" max="27" width="12" style="287" bestFit="1" customWidth="1"/>
    <col min="28" max="28" width="2.140625" style="287" hidden="1" customWidth="1"/>
    <col min="29" max="16384" width="11.5703125" style="287"/>
  </cols>
  <sheetData>
    <row r="1" spans="1:29" s="91" customFormat="1" x14ac:dyDescent="0.25">
      <c r="C1" s="280"/>
    </row>
    <row r="2" spans="1:29" s="91" customFormat="1" ht="3.95" customHeight="1" x14ac:dyDescent="0.35">
      <c r="B2" s="51"/>
      <c r="C2" s="95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9" s="91" customFormat="1" ht="23.25" x14ac:dyDescent="0.35">
      <c r="B3" s="51" t="s">
        <v>354</v>
      </c>
      <c r="C3" s="959"/>
      <c r="D3" s="51"/>
      <c r="E3" s="51"/>
      <c r="F3" s="51"/>
      <c r="G3" s="51"/>
      <c r="H3" s="438" t="s">
        <v>227</v>
      </c>
      <c r="I3" s="1168" t="s">
        <v>224</v>
      </c>
      <c r="J3" s="1168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9" s="91" customFormat="1" ht="3.95" customHeight="1" x14ac:dyDescent="0.35">
      <c r="B4" s="51"/>
      <c r="C4" s="959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9" s="91" customFormat="1" x14ac:dyDescent="0.25">
      <c r="B5" s="262"/>
      <c r="C5" s="960"/>
      <c r="D5" s="262"/>
      <c r="E5" s="262"/>
      <c r="F5" s="262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29" s="91" customFormat="1" ht="24.95" customHeight="1" thickBot="1" x14ac:dyDescent="0.35">
      <c r="B6" s="52" t="s">
        <v>274</v>
      </c>
      <c r="C6" s="961"/>
      <c r="D6" s="52"/>
      <c r="E6" s="52"/>
      <c r="F6" s="52"/>
      <c r="G6" s="62" t="str">
        <f t="shared" ref="G6:AA6" si="0">IF(G7=AnnéeDemPRE,"Démarrage du PRE",IF(G7=AnnéeDemPRE+DuréePRE,"Fin du PRE",""))</f>
        <v/>
      </c>
      <c r="H6" s="62" t="str">
        <f t="shared" si="0"/>
        <v/>
      </c>
      <c r="I6" s="62" t="str">
        <f t="shared" si="0"/>
        <v/>
      </c>
      <c r="J6" s="62" t="str">
        <f t="shared" si="0"/>
        <v/>
      </c>
      <c r="K6" s="62" t="str">
        <f t="shared" si="0"/>
        <v/>
      </c>
      <c r="L6" s="62" t="str">
        <f t="shared" si="0"/>
        <v/>
      </c>
      <c r="M6" s="62" t="str">
        <f t="shared" si="0"/>
        <v/>
      </c>
      <c r="N6" s="62" t="str">
        <f t="shared" si="0"/>
        <v/>
      </c>
      <c r="O6" s="62" t="str">
        <f t="shared" si="0"/>
        <v/>
      </c>
      <c r="P6" s="62" t="str">
        <f t="shared" si="0"/>
        <v/>
      </c>
      <c r="Q6" s="62" t="str">
        <f t="shared" si="0"/>
        <v/>
      </c>
      <c r="R6" s="62" t="str">
        <f t="shared" si="0"/>
        <v/>
      </c>
      <c r="S6" s="62" t="str">
        <f t="shared" si="0"/>
        <v/>
      </c>
      <c r="T6" s="62" t="str">
        <f t="shared" si="0"/>
        <v/>
      </c>
      <c r="U6" s="62" t="str">
        <f t="shared" si="0"/>
        <v/>
      </c>
      <c r="V6" s="62" t="str">
        <f t="shared" si="0"/>
        <v/>
      </c>
      <c r="W6" s="62" t="str">
        <f t="shared" si="0"/>
        <v/>
      </c>
      <c r="X6" s="62" t="str">
        <f t="shared" si="0"/>
        <v/>
      </c>
      <c r="Y6" s="62" t="str">
        <f t="shared" si="0"/>
        <v/>
      </c>
      <c r="Z6" s="62" t="str">
        <f t="shared" si="0"/>
        <v/>
      </c>
      <c r="AA6" s="62" t="str">
        <f t="shared" si="0"/>
        <v/>
      </c>
      <c r="AB6" s="53"/>
      <c r="AC6" s="53"/>
    </row>
    <row r="7" spans="1:29" s="91" customFormat="1" ht="27.6" customHeight="1" thickBot="1" x14ac:dyDescent="0.3">
      <c r="A7" s="55"/>
      <c r="B7" s="268" t="s">
        <v>35</v>
      </c>
      <c r="C7" s="962" t="s">
        <v>110</v>
      </c>
      <c r="D7" s="56" t="s">
        <v>36</v>
      </c>
      <c r="E7" s="58">
        <f>F7-1</f>
        <v>2008</v>
      </c>
      <c r="F7" s="58">
        <f>G7-1</f>
        <v>2009</v>
      </c>
      <c r="G7" s="57">
        <f>AnnéeN</f>
        <v>2010</v>
      </c>
      <c r="H7" s="58">
        <f>G7+1</f>
        <v>2011</v>
      </c>
      <c r="I7" s="59">
        <f t="shared" ref="I7:Z7" si="1">H7+1</f>
        <v>2012</v>
      </c>
      <c r="J7" s="59">
        <f t="shared" si="1"/>
        <v>2013</v>
      </c>
      <c r="K7" s="59">
        <f t="shared" si="1"/>
        <v>2014</v>
      </c>
      <c r="L7" s="59">
        <f t="shared" si="1"/>
        <v>2015</v>
      </c>
      <c r="M7" s="59">
        <f t="shared" si="1"/>
        <v>2016</v>
      </c>
      <c r="N7" s="59">
        <f t="shared" si="1"/>
        <v>2017</v>
      </c>
      <c r="O7" s="59">
        <f t="shared" si="1"/>
        <v>2018</v>
      </c>
      <c r="P7" s="59">
        <f t="shared" si="1"/>
        <v>2019</v>
      </c>
      <c r="Q7" s="59">
        <f t="shared" si="1"/>
        <v>2020</v>
      </c>
      <c r="R7" s="59">
        <f t="shared" si="1"/>
        <v>2021</v>
      </c>
      <c r="S7" s="59">
        <f t="shared" si="1"/>
        <v>2022</v>
      </c>
      <c r="T7" s="59">
        <f t="shared" si="1"/>
        <v>2023</v>
      </c>
      <c r="U7" s="59">
        <f t="shared" si="1"/>
        <v>2024</v>
      </c>
      <c r="V7" s="59">
        <f t="shared" si="1"/>
        <v>2025</v>
      </c>
      <c r="W7" s="59">
        <f t="shared" si="1"/>
        <v>2026</v>
      </c>
      <c r="X7" s="59">
        <f t="shared" si="1"/>
        <v>2027</v>
      </c>
      <c r="Y7" s="59">
        <f t="shared" si="1"/>
        <v>2028</v>
      </c>
      <c r="Z7" s="59">
        <f t="shared" si="1"/>
        <v>2029</v>
      </c>
      <c r="AA7" s="60">
        <f>Z7+1</f>
        <v>2030</v>
      </c>
      <c r="AB7" s="146"/>
    </row>
    <row r="8" spans="1:29" ht="18" customHeight="1" x14ac:dyDescent="0.25">
      <c r="A8" s="2"/>
      <c r="B8" s="289"/>
      <c r="C8" s="963"/>
      <c r="D8" s="908">
        <f>SUM(E8:AA8)</f>
        <v>0</v>
      </c>
      <c r="E8" s="910"/>
      <c r="F8" s="910"/>
      <c r="G8" s="911"/>
      <c r="H8" s="910"/>
      <c r="I8" s="891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  <c r="X8" s="891"/>
      <c r="Y8" s="891"/>
      <c r="Z8" s="891"/>
      <c r="AA8" s="290"/>
      <c r="AB8" s="286"/>
    </row>
    <row r="9" spans="1:29" ht="18" customHeight="1" x14ac:dyDescent="0.25">
      <c r="A9" s="2"/>
      <c r="B9" s="289"/>
      <c r="C9" s="963"/>
      <c r="D9" s="908">
        <f t="shared" ref="D9:D21" si="2">SUM(E9:AA9)</f>
        <v>0</v>
      </c>
      <c r="E9" s="910"/>
      <c r="F9" s="910"/>
      <c r="G9" s="911"/>
      <c r="H9" s="910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891"/>
      <c r="T9" s="891"/>
      <c r="U9" s="891"/>
      <c r="V9" s="891"/>
      <c r="W9" s="891"/>
      <c r="X9" s="891"/>
      <c r="Y9" s="891"/>
      <c r="Z9" s="891"/>
      <c r="AA9" s="290"/>
      <c r="AB9" s="286"/>
    </row>
    <row r="10" spans="1:29" ht="18" customHeight="1" x14ac:dyDescent="0.25">
      <c r="A10" s="2"/>
      <c r="B10" s="289"/>
      <c r="C10" s="963"/>
      <c r="D10" s="908">
        <f t="shared" si="2"/>
        <v>0</v>
      </c>
      <c r="E10" s="910"/>
      <c r="F10" s="910"/>
      <c r="G10" s="911"/>
      <c r="H10" s="910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1"/>
      <c r="X10" s="891"/>
      <c r="Y10" s="891"/>
      <c r="Z10" s="891"/>
      <c r="AA10" s="290"/>
      <c r="AB10" s="286"/>
    </row>
    <row r="11" spans="1:29" ht="18" customHeight="1" x14ac:dyDescent="0.25">
      <c r="A11" s="2"/>
      <c r="B11" s="289"/>
      <c r="C11" s="963"/>
      <c r="D11" s="908">
        <f t="shared" si="2"/>
        <v>0</v>
      </c>
      <c r="E11" s="910"/>
      <c r="F11" s="910"/>
      <c r="G11" s="911"/>
      <c r="H11" s="910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1"/>
      <c r="T11" s="891"/>
      <c r="U11" s="891"/>
      <c r="V11" s="891"/>
      <c r="W11" s="891"/>
      <c r="X11" s="891"/>
      <c r="Y11" s="891"/>
      <c r="Z11" s="891"/>
      <c r="AA11" s="290"/>
      <c r="AB11" s="286"/>
    </row>
    <row r="12" spans="1:29" ht="18" customHeight="1" x14ac:dyDescent="0.25">
      <c r="B12" s="289"/>
      <c r="C12" s="963"/>
      <c r="D12" s="908">
        <f t="shared" si="2"/>
        <v>0</v>
      </c>
      <c r="E12" s="910"/>
      <c r="F12" s="910"/>
      <c r="G12" s="911"/>
      <c r="H12" s="910"/>
      <c r="I12" s="891"/>
      <c r="J12" s="891"/>
      <c r="K12" s="891"/>
      <c r="L12" s="891"/>
      <c r="M12" s="891"/>
      <c r="N12" s="891"/>
      <c r="O12" s="891"/>
      <c r="P12" s="891"/>
      <c r="Q12" s="891"/>
      <c r="R12" s="891"/>
      <c r="S12" s="891"/>
      <c r="T12" s="891"/>
      <c r="U12" s="891"/>
      <c r="V12" s="891"/>
      <c r="W12" s="891"/>
      <c r="X12" s="891"/>
      <c r="Y12" s="891"/>
      <c r="Z12" s="891"/>
      <c r="AA12" s="290"/>
      <c r="AB12" s="286"/>
    </row>
    <row r="13" spans="1:29" ht="18" customHeight="1" x14ac:dyDescent="0.25">
      <c r="B13" s="289"/>
      <c r="C13" s="963"/>
      <c r="D13" s="908">
        <f t="shared" si="2"/>
        <v>0</v>
      </c>
      <c r="E13" s="910"/>
      <c r="F13" s="910"/>
      <c r="G13" s="911"/>
      <c r="H13" s="910"/>
      <c r="I13" s="891"/>
      <c r="J13" s="891"/>
      <c r="K13" s="891"/>
      <c r="L13" s="891"/>
      <c r="M13" s="891"/>
      <c r="N13" s="891"/>
      <c r="O13" s="891"/>
      <c r="P13" s="891"/>
      <c r="Q13" s="891"/>
      <c r="R13" s="891"/>
      <c r="S13" s="891"/>
      <c r="T13" s="891"/>
      <c r="U13" s="891"/>
      <c r="V13" s="891"/>
      <c r="W13" s="891"/>
      <c r="X13" s="891"/>
      <c r="Y13" s="891"/>
      <c r="Z13" s="891"/>
      <c r="AA13" s="290"/>
      <c r="AB13" s="286"/>
    </row>
    <row r="14" spans="1:29" ht="18" customHeight="1" x14ac:dyDescent="0.25">
      <c r="B14" s="289"/>
      <c r="C14" s="963"/>
      <c r="D14" s="908">
        <f t="shared" si="2"/>
        <v>0</v>
      </c>
      <c r="E14" s="910"/>
      <c r="F14" s="910"/>
      <c r="G14" s="911"/>
      <c r="H14" s="910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290"/>
      <c r="AB14" s="286"/>
    </row>
    <row r="15" spans="1:29" ht="18" customHeight="1" x14ac:dyDescent="0.25">
      <c r="B15" s="289"/>
      <c r="C15" s="963"/>
      <c r="D15" s="908">
        <f t="shared" si="2"/>
        <v>0</v>
      </c>
      <c r="E15" s="910"/>
      <c r="F15" s="910"/>
      <c r="G15" s="911"/>
      <c r="H15" s="910"/>
      <c r="I15" s="891"/>
      <c r="J15" s="891"/>
      <c r="K15" s="891"/>
      <c r="L15" s="891"/>
      <c r="M15" s="891"/>
      <c r="N15" s="891"/>
      <c r="O15" s="891"/>
      <c r="P15" s="891"/>
      <c r="Q15" s="891"/>
      <c r="R15" s="891"/>
      <c r="S15" s="891"/>
      <c r="T15" s="891"/>
      <c r="U15" s="891"/>
      <c r="V15" s="891"/>
      <c r="W15" s="891"/>
      <c r="X15" s="891"/>
      <c r="Y15" s="891"/>
      <c r="Z15" s="891"/>
      <c r="AA15" s="290"/>
      <c r="AB15" s="286"/>
    </row>
    <row r="16" spans="1:29" ht="18" customHeight="1" x14ac:dyDescent="0.25">
      <c r="B16" s="49"/>
      <c r="C16" s="964"/>
      <c r="D16" s="908">
        <f t="shared" si="2"/>
        <v>0</v>
      </c>
      <c r="E16" s="910"/>
      <c r="F16" s="910"/>
      <c r="G16" s="911"/>
      <c r="H16" s="910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290"/>
      <c r="AB16" s="286"/>
    </row>
    <row r="17" spans="2:28" ht="18" customHeight="1" x14ac:dyDescent="0.25">
      <c r="B17" s="49"/>
      <c r="C17" s="964"/>
      <c r="D17" s="908">
        <f t="shared" si="2"/>
        <v>0</v>
      </c>
      <c r="E17" s="910"/>
      <c r="F17" s="910"/>
      <c r="G17" s="911"/>
      <c r="H17" s="910"/>
      <c r="I17" s="891"/>
      <c r="J17" s="891"/>
      <c r="K17" s="891"/>
      <c r="L17" s="891"/>
      <c r="M17" s="891"/>
      <c r="N17" s="891"/>
      <c r="O17" s="891"/>
      <c r="P17" s="891"/>
      <c r="Q17" s="891"/>
      <c r="R17" s="891"/>
      <c r="S17" s="891"/>
      <c r="T17" s="891"/>
      <c r="U17" s="891"/>
      <c r="V17" s="891"/>
      <c r="W17" s="891"/>
      <c r="X17" s="891"/>
      <c r="Y17" s="891"/>
      <c r="Z17" s="891"/>
      <c r="AA17" s="290"/>
      <c r="AB17" s="286"/>
    </row>
    <row r="18" spans="2:28" ht="18" customHeight="1" x14ac:dyDescent="0.25">
      <c r="B18" s="49"/>
      <c r="C18" s="964"/>
      <c r="D18" s="908">
        <f t="shared" si="2"/>
        <v>0</v>
      </c>
      <c r="E18" s="910"/>
      <c r="F18" s="910"/>
      <c r="G18" s="911"/>
      <c r="H18" s="910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290"/>
      <c r="AB18" s="286"/>
    </row>
    <row r="19" spans="2:28" ht="18" customHeight="1" x14ac:dyDescent="0.25">
      <c r="B19" s="49"/>
      <c r="C19" s="964"/>
      <c r="D19" s="908">
        <f t="shared" si="2"/>
        <v>0</v>
      </c>
      <c r="E19" s="910"/>
      <c r="F19" s="910"/>
      <c r="G19" s="911"/>
      <c r="H19" s="910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891"/>
      <c r="Y19" s="891"/>
      <c r="Z19" s="891"/>
      <c r="AA19" s="290"/>
      <c r="AB19" s="286"/>
    </row>
    <row r="20" spans="2:28" ht="18" customHeight="1" x14ac:dyDescent="0.25">
      <c r="B20" s="49"/>
      <c r="C20" s="964"/>
      <c r="D20" s="908">
        <f t="shared" si="2"/>
        <v>0</v>
      </c>
      <c r="E20" s="910"/>
      <c r="F20" s="910"/>
      <c r="G20" s="911"/>
      <c r="H20" s="910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290"/>
      <c r="AB20" s="286"/>
    </row>
    <row r="21" spans="2:28" ht="18" customHeight="1" x14ac:dyDescent="0.25">
      <c r="B21" s="49"/>
      <c r="C21" s="964"/>
      <c r="D21" s="908">
        <f t="shared" si="2"/>
        <v>0</v>
      </c>
      <c r="E21" s="910"/>
      <c r="F21" s="910"/>
      <c r="G21" s="911"/>
      <c r="H21" s="910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290"/>
      <c r="AB21" s="286"/>
    </row>
    <row r="22" spans="2:28" ht="20.100000000000001" customHeight="1" thickBot="1" x14ac:dyDescent="0.3">
      <c r="B22" s="42"/>
      <c r="C22" s="965" t="s">
        <v>36</v>
      </c>
      <c r="D22" s="901">
        <f>SUM(D8:D21)</f>
        <v>0</v>
      </c>
      <c r="E22" s="894">
        <f>SUM(E8:E21)</f>
        <v>0</v>
      </c>
      <c r="F22" s="894">
        <f>SUM(F8:F21)</f>
        <v>0</v>
      </c>
      <c r="G22" s="958">
        <f t="shared" ref="G22:AA22" si="3">SUM(G8:G21)</f>
        <v>0</v>
      </c>
      <c r="H22" s="894">
        <f t="shared" si="3"/>
        <v>0</v>
      </c>
      <c r="I22" s="894">
        <f t="shared" si="3"/>
        <v>0</v>
      </c>
      <c r="J22" s="894">
        <f t="shared" si="3"/>
        <v>0</v>
      </c>
      <c r="K22" s="894">
        <f t="shared" si="3"/>
        <v>0</v>
      </c>
      <c r="L22" s="894">
        <f t="shared" si="3"/>
        <v>0</v>
      </c>
      <c r="M22" s="894">
        <f t="shared" si="3"/>
        <v>0</v>
      </c>
      <c r="N22" s="894">
        <f t="shared" si="3"/>
        <v>0</v>
      </c>
      <c r="O22" s="894">
        <f t="shared" si="3"/>
        <v>0</v>
      </c>
      <c r="P22" s="894">
        <f t="shared" si="3"/>
        <v>0</v>
      </c>
      <c r="Q22" s="894">
        <f t="shared" si="3"/>
        <v>0</v>
      </c>
      <c r="R22" s="894">
        <f t="shared" si="3"/>
        <v>0</v>
      </c>
      <c r="S22" s="894">
        <f t="shared" si="3"/>
        <v>0</v>
      </c>
      <c r="T22" s="894">
        <f t="shared" si="3"/>
        <v>0</v>
      </c>
      <c r="U22" s="894">
        <f t="shared" si="3"/>
        <v>0</v>
      </c>
      <c r="V22" s="894">
        <f t="shared" si="3"/>
        <v>0</v>
      </c>
      <c r="W22" s="894">
        <f t="shared" si="3"/>
        <v>0</v>
      </c>
      <c r="X22" s="894">
        <f t="shared" si="3"/>
        <v>0</v>
      </c>
      <c r="Y22" s="894">
        <f t="shared" si="3"/>
        <v>0</v>
      </c>
      <c r="Z22" s="894">
        <f>SUM(Z8:Z21)</f>
        <v>0</v>
      </c>
      <c r="AA22" s="175">
        <f t="shared" si="3"/>
        <v>0</v>
      </c>
      <c r="AB22" s="286"/>
    </row>
  </sheetData>
  <sheetProtection password="82B4" sheet="1" objects="1" scenarios="1"/>
  <mergeCells count="1">
    <mergeCell ref="I3:J3"/>
  </mergeCells>
  <conditionalFormatting sqref="G6:AA6">
    <cfRule type="expression" dxfId="38" priority="10" stopIfTrue="1">
      <formula>IF(OR(G6="Démarrage du PRE",G6="Fin du PRE"),TRUE,FALSE)</formula>
    </cfRule>
  </conditionalFormatting>
  <conditionalFormatting sqref="G7:AA24 P2:AA4">
    <cfRule type="expression" dxfId="37" priority="7" stopIfTrue="1">
      <formula>G$7&gt;AnnéeN + DuréeSimul</formula>
    </cfRule>
  </conditionalFormatting>
  <conditionalFormatting sqref="I3:J3">
    <cfRule type="cellIs" dxfId="36" priority="2" stopIfTrue="1" operator="equal">
      <formula>"Finalisé"</formula>
    </cfRule>
  </conditionalFormatting>
  <conditionalFormatting sqref="E7:F22">
    <cfRule type="expression" dxfId="35" priority="1" stopIfTrue="1">
      <formula>E$7&gt;AnnéeN + DuréeSimul</formula>
    </cfRule>
  </conditionalFormatting>
  <dataValidations count="3">
    <dataValidation type="list" allowBlank="1" showInputMessage="1" showErrorMessage="1" sqref="B8:B21">
      <formula1>CatégorieInvest</formula1>
    </dataValidation>
    <dataValidation errorStyle="information" allowBlank="1" showInputMessage="1" showErrorMessage="1" errorTitle="Données à renseigner" error="Mettre les valeurs en K€" sqref="E8:AA21"/>
    <dataValidation type="list" allowBlank="1" showInputMessage="1" showErrorMessage="1" sqref="I3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6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B22"/>
  <sheetViews>
    <sheetView showGridLines="0" zoomScale="85" zoomScaleNormal="85" workbookViewId="0">
      <pane xSplit="4" ySplit="7" topLeftCell="E8" activePane="bottomRight" state="frozen"/>
      <selection activeCell="Q35" sqref="Q35:Z39"/>
      <selection pane="topRight" activeCell="Q35" sqref="Q35:Z39"/>
      <selection pane="bottomLeft" activeCell="Q35" sqref="Q35:Z39"/>
      <selection pane="bottomRight" activeCell="H13" sqref="H13"/>
    </sheetView>
  </sheetViews>
  <sheetFormatPr baseColWidth="10" defaultColWidth="11.5703125" defaultRowHeight="15" x14ac:dyDescent="0.25"/>
  <cols>
    <col min="1" max="1" width="3.7109375" style="287" customWidth="1"/>
    <col min="2" max="2" width="32.7109375" style="287" customWidth="1"/>
    <col min="3" max="3" width="23" style="888" customWidth="1"/>
    <col min="4" max="4" width="16" style="287" customWidth="1"/>
    <col min="5" max="6" width="12.85546875" style="287" customWidth="1"/>
    <col min="7" max="7" width="11.5703125" style="287" bestFit="1" customWidth="1"/>
    <col min="8" max="8" width="11.85546875" style="287" bestFit="1" customWidth="1"/>
    <col min="9" max="9" width="11.85546875" style="287" customWidth="1"/>
    <col min="10" max="27" width="12" style="287" bestFit="1" customWidth="1"/>
    <col min="28" max="28" width="2.140625" style="287" hidden="1" customWidth="1"/>
    <col min="29" max="16384" width="11.5703125" style="287"/>
  </cols>
  <sheetData>
    <row r="1" spans="1:28" s="91" customFormat="1" x14ac:dyDescent="0.25">
      <c r="C1" s="395"/>
    </row>
    <row r="2" spans="1:28" s="91" customFormat="1" ht="3.95" customHeight="1" x14ac:dyDescent="0.35">
      <c r="B2" s="51"/>
      <c r="C2" s="39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8" s="91" customFormat="1" ht="23.25" x14ac:dyDescent="0.35">
      <c r="B3" s="51" t="s">
        <v>396</v>
      </c>
      <c r="C3" s="394"/>
      <c r="D3" s="51"/>
      <c r="E3" s="51"/>
      <c r="F3" s="51"/>
      <c r="G3" s="51"/>
      <c r="H3" s="63" t="s">
        <v>227</v>
      </c>
      <c r="I3" s="1168" t="s">
        <v>224</v>
      </c>
      <c r="J3" s="1168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8" s="91" customFormat="1" ht="3.95" customHeight="1" x14ac:dyDescent="0.35">
      <c r="B4" s="51"/>
      <c r="C4" s="39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8" s="91" customFormat="1" x14ac:dyDescent="0.25">
      <c r="B5" s="262"/>
      <c r="C5" s="882"/>
      <c r="D5" s="262"/>
      <c r="E5" s="262"/>
      <c r="F5" s="262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28" s="91" customFormat="1" ht="39" customHeight="1" thickBot="1" x14ac:dyDescent="0.35">
      <c r="B6" s="52" t="s">
        <v>221</v>
      </c>
      <c r="C6" s="883"/>
      <c r="D6" s="52"/>
      <c r="E6" s="52"/>
      <c r="F6" s="52"/>
      <c r="G6" s="62" t="str">
        <f t="shared" ref="G6:AA6" si="0">IF(G7=AnnéeDemInvest,"Démarrage du projet",IF(G7=AnnéeFinInvest,"Fin du projet",IF(G7=AnnéeDemPRE,"Démarrage du PRE",IF(G7=AnnéeDemPRE+DuréePRE,"Fin du PRE",""))))</f>
        <v/>
      </c>
      <c r="H6" s="62" t="str">
        <f t="shared" si="0"/>
        <v/>
      </c>
      <c r="I6" s="62" t="str">
        <f t="shared" si="0"/>
        <v/>
      </c>
      <c r="J6" s="62" t="str">
        <f t="shared" si="0"/>
        <v/>
      </c>
      <c r="K6" s="62" t="str">
        <f t="shared" si="0"/>
        <v/>
      </c>
      <c r="L6" s="62" t="str">
        <f t="shared" si="0"/>
        <v/>
      </c>
      <c r="M6" s="62" t="str">
        <f t="shared" si="0"/>
        <v/>
      </c>
      <c r="N6" s="108" t="str">
        <f t="shared" si="0"/>
        <v/>
      </c>
      <c r="O6" s="62" t="str">
        <f t="shared" si="0"/>
        <v/>
      </c>
      <c r="P6" s="62" t="str">
        <f t="shared" si="0"/>
        <v/>
      </c>
      <c r="Q6" s="62" t="str">
        <f t="shared" si="0"/>
        <v/>
      </c>
      <c r="R6" s="62" t="str">
        <f t="shared" si="0"/>
        <v/>
      </c>
      <c r="S6" s="54" t="str">
        <f t="shared" si="0"/>
        <v/>
      </c>
      <c r="T6" s="62" t="str">
        <f t="shared" si="0"/>
        <v/>
      </c>
      <c r="U6" s="62" t="str">
        <f t="shared" si="0"/>
        <v/>
      </c>
      <c r="V6" s="62" t="str">
        <f t="shared" si="0"/>
        <v/>
      </c>
      <c r="W6" s="62" t="str">
        <f t="shared" si="0"/>
        <v/>
      </c>
      <c r="X6" s="62" t="str">
        <f t="shared" si="0"/>
        <v/>
      </c>
      <c r="Y6" s="62" t="str">
        <f t="shared" si="0"/>
        <v/>
      </c>
      <c r="Z6" s="62" t="str">
        <f t="shared" si="0"/>
        <v/>
      </c>
      <c r="AA6" s="62" t="str">
        <f t="shared" si="0"/>
        <v/>
      </c>
      <c r="AB6" s="53"/>
    </row>
    <row r="7" spans="1:28" s="91" customFormat="1" ht="35.25" customHeight="1" thickBot="1" x14ac:dyDescent="0.3">
      <c r="A7" s="55"/>
      <c r="B7" s="268" t="s">
        <v>35</v>
      </c>
      <c r="C7" s="884" t="s">
        <v>110</v>
      </c>
      <c r="D7" s="56" t="s">
        <v>36</v>
      </c>
      <c r="E7" s="58">
        <f>F7-1</f>
        <v>2008</v>
      </c>
      <c r="F7" s="895">
        <f>G7-1</f>
        <v>2009</v>
      </c>
      <c r="G7" s="898">
        <f>AnnéeN</f>
        <v>2010</v>
      </c>
      <c r="H7" s="58">
        <f>G7+1</f>
        <v>2011</v>
      </c>
      <c r="I7" s="59">
        <f t="shared" ref="I7:AA7" si="1">H7+1</f>
        <v>2012</v>
      </c>
      <c r="J7" s="59">
        <f t="shared" si="1"/>
        <v>2013</v>
      </c>
      <c r="K7" s="59">
        <f t="shared" si="1"/>
        <v>2014</v>
      </c>
      <c r="L7" s="59">
        <f t="shared" si="1"/>
        <v>2015</v>
      </c>
      <c r="M7" s="59">
        <f t="shared" si="1"/>
        <v>2016</v>
      </c>
      <c r="N7" s="59">
        <f t="shared" si="1"/>
        <v>2017</v>
      </c>
      <c r="O7" s="59">
        <f t="shared" si="1"/>
        <v>2018</v>
      </c>
      <c r="P7" s="59">
        <f t="shared" si="1"/>
        <v>2019</v>
      </c>
      <c r="Q7" s="59">
        <f t="shared" si="1"/>
        <v>2020</v>
      </c>
      <c r="R7" s="59">
        <f t="shared" si="1"/>
        <v>2021</v>
      </c>
      <c r="S7" s="59">
        <f t="shared" si="1"/>
        <v>2022</v>
      </c>
      <c r="T7" s="59">
        <f t="shared" si="1"/>
        <v>2023</v>
      </c>
      <c r="U7" s="59">
        <f t="shared" si="1"/>
        <v>2024</v>
      </c>
      <c r="V7" s="60">
        <f t="shared" si="1"/>
        <v>2025</v>
      </c>
      <c r="W7" s="60">
        <f t="shared" si="1"/>
        <v>2026</v>
      </c>
      <c r="X7" s="60">
        <f t="shared" si="1"/>
        <v>2027</v>
      </c>
      <c r="Y7" s="60">
        <f t="shared" si="1"/>
        <v>2028</v>
      </c>
      <c r="Z7" s="60">
        <f t="shared" si="1"/>
        <v>2029</v>
      </c>
      <c r="AA7" s="60">
        <f t="shared" si="1"/>
        <v>2030</v>
      </c>
      <c r="AB7" s="146"/>
    </row>
    <row r="8" spans="1:28" ht="18" customHeight="1" x14ac:dyDescent="0.25">
      <c r="A8" s="2"/>
      <c r="B8" s="289"/>
      <c r="C8" s="885"/>
      <c r="D8" s="889">
        <f>SUM(E8:AA8)</f>
        <v>0</v>
      </c>
      <c r="E8" s="890"/>
      <c r="F8" s="896"/>
      <c r="G8" s="174"/>
      <c r="H8" s="890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891"/>
      <c r="V8" s="899"/>
      <c r="W8" s="899"/>
      <c r="X8" s="899"/>
      <c r="Y8" s="899"/>
      <c r="Z8" s="899"/>
      <c r="AA8" s="290"/>
      <c r="AB8" s="286"/>
    </row>
    <row r="9" spans="1:28" ht="18" customHeight="1" x14ac:dyDescent="0.25">
      <c r="A9" s="2"/>
      <c r="B9" s="289"/>
      <c r="C9" s="885"/>
      <c r="D9" s="889">
        <f t="shared" ref="D9:D21" si="2">SUM(E9:AA9)</f>
        <v>0</v>
      </c>
      <c r="E9" s="890"/>
      <c r="F9" s="896"/>
      <c r="G9" s="174"/>
      <c r="H9" s="890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891"/>
      <c r="V9" s="899"/>
      <c r="W9" s="899"/>
      <c r="X9" s="899"/>
      <c r="Y9" s="899"/>
      <c r="Z9" s="899"/>
      <c r="AA9" s="290"/>
      <c r="AB9" s="286"/>
    </row>
    <row r="10" spans="1:28" ht="18" customHeight="1" x14ac:dyDescent="0.25">
      <c r="A10" s="2"/>
      <c r="B10" s="289"/>
      <c r="C10" s="885"/>
      <c r="D10" s="889">
        <f t="shared" si="2"/>
        <v>0</v>
      </c>
      <c r="E10" s="890"/>
      <c r="F10" s="896"/>
      <c r="G10" s="174"/>
      <c r="H10" s="890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891"/>
      <c r="V10" s="899"/>
      <c r="W10" s="899"/>
      <c r="X10" s="899"/>
      <c r="Y10" s="899"/>
      <c r="Z10" s="899"/>
      <c r="AA10" s="290"/>
      <c r="AB10" s="286"/>
    </row>
    <row r="11" spans="1:28" ht="18" customHeight="1" x14ac:dyDescent="0.25">
      <c r="A11" s="2"/>
      <c r="B11" s="289"/>
      <c r="C11" s="885"/>
      <c r="D11" s="889">
        <f t="shared" si="2"/>
        <v>0</v>
      </c>
      <c r="E11" s="890"/>
      <c r="F11" s="896"/>
      <c r="G11" s="174"/>
      <c r="H11" s="890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891"/>
      <c r="V11" s="899"/>
      <c r="W11" s="899"/>
      <c r="X11" s="899"/>
      <c r="Y11" s="899"/>
      <c r="Z11" s="899"/>
      <c r="AA11" s="290"/>
      <c r="AB11" s="286"/>
    </row>
    <row r="12" spans="1:28" ht="18" customHeight="1" x14ac:dyDescent="0.25">
      <c r="B12" s="289"/>
      <c r="C12" s="885"/>
      <c r="D12" s="889">
        <f t="shared" si="2"/>
        <v>0</v>
      </c>
      <c r="E12" s="890"/>
      <c r="F12" s="896"/>
      <c r="G12" s="174"/>
      <c r="H12" s="890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891"/>
      <c r="V12" s="899"/>
      <c r="W12" s="899"/>
      <c r="X12" s="899"/>
      <c r="Y12" s="899"/>
      <c r="Z12" s="899"/>
      <c r="AA12" s="290"/>
      <c r="AB12" s="286"/>
    </row>
    <row r="13" spans="1:28" ht="18" customHeight="1" x14ac:dyDescent="0.25">
      <c r="B13" s="289"/>
      <c r="C13" s="885"/>
      <c r="D13" s="889">
        <f t="shared" si="2"/>
        <v>0</v>
      </c>
      <c r="E13" s="890"/>
      <c r="F13" s="896"/>
      <c r="G13" s="174"/>
      <c r="H13" s="890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891"/>
      <c r="V13" s="899"/>
      <c r="W13" s="899"/>
      <c r="X13" s="899"/>
      <c r="Y13" s="899"/>
      <c r="Z13" s="899"/>
      <c r="AA13" s="290"/>
      <c r="AB13" s="286"/>
    </row>
    <row r="14" spans="1:28" ht="18" customHeight="1" x14ac:dyDescent="0.25">
      <c r="B14" s="289"/>
      <c r="C14" s="885"/>
      <c r="D14" s="889">
        <f t="shared" si="2"/>
        <v>0</v>
      </c>
      <c r="E14" s="890"/>
      <c r="F14" s="896"/>
      <c r="G14" s="174"/>
      <c r="H14" s="890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891"/>
      <c r="V14" s="899"/>
      <c r="W14" s="899"/>
      <c r="X14" s="899"/>
      <c r="Y14" s="899"/>
      <c r="Z14" s="899"/>
      <c r="AA14" s="290"/>
      <c r="AB14" s="286"/>
    </row>
    <row r="15" spans="1:28" ht="18" customHeight="1" x14ac:dyDescent="0.25">
      <c r="B15" s="289"/>
      <c r="C15" s="885"/>
      <c r="D15" s="889">
        <f t="shared" si="2"/>
        <v>0</v>
      </c>
      <c r="E15" s="890"/>
      <c r="F15" s="896"/>
      <c r="G15" s="174"/>
      <c r="H15" s="890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891"/>
      <c r="V15" s="899"/>
      <c r="W15" s="899"/>
      <c r="X15" s="899"/>
      <c r="Y15" s="899"/>
      <c r="Z15" s="899"/>
      <c r="AA15" s="290"/>
      <c r="AB15" s="286"/>
    </row>
    <row r="16" spans="1:28" ht="18" customHeight="1" x14ac:dyDescent="0.25">
      <c r="B16" s="49"/>
      <c r="C16" s="886"/>
      <c r="D16" s="889">
        <f t="shared" si="2"/>
        <v>0</v>
      </c>
      <c r="E16" s="890"/>
      <c r="F16" s="896"/>
      <c r="G16" s="174"/>
      <c r="H16" s="890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891"/>
      <c r="V16" s="899"/>
      <c r="W16" s="899"/>
      <c r="X16" s="899"/>
      <c r="Y16" s="899"/>
      <c r="Z16" s="899"/>
      <c r="AA16" s="290"/>
      <c r="AB16" s="286"/>
    </row>
    <row r="17" spans="2:28" ht="18" customHeight="1" x14ac:dyDescent="0.25">
      <c r="B17" s="49"/>
      <c r="C17" s="886"/>
      <c r="D17" s="889">
        <f t="shared" si="2"/>
        <v>0</v>
      </c>
      <c r="E17" s="890"/>
      <c r="F17" s="896"/>
      <c r="G17" s="174"/>
      <c r="H17" s="890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891"/>
      <c r="V17" s="899"/>
      <c r="W17" s="899"/>
      <c r="X17" s="899"/>
      <c r="Y17" s="899"/>
      <c r="Z17" s="899"/>
      <c r="AA17" s="290"/>
      <c r="AB17" s="286"/>
    </row>
    <row r="18" spans="2:28" ht="18" customHeight="1" x14ac:dyDescent="0.25">
      <c r="B18" s="49"/>
      <c r="C18" s="886"/>
      <c r="D18" s="889">
        <f t="shared" si="2"/>
        <v>0</v>
      </c>
      <c r="E18" s="890"/>
      <c r="F18" s="896"/>
      <c r="G18" s="174"/>
      <c r="H18" s="890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891"/>
      <c r="V18" s="899"/>
      <c r="W18" s="899"/>
      <c r="X18" s="899"/>
      <c r="Y18" s="899"/>
      <c r="Z18" s="899"/>
      <c r="AA18" s="290"/>
      <c r="AB18" s="286"/>
    </row>
    <row r="19" spans="2:28" ht="18" customHeight="1" x14ac:dyDescent="0.25">
      <c r="B19" s="49"/>
      <c r="C19" s="886"/>
      <c r="D19" s="889">
        <f t="shared" si="2"/>
        <v>0</v>
      </c>
      <c r="E19" s="890"/>
      <c r="F19" s="896"/>
      <c r="G19" s="174"/>
      <c r="H19" s="890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891"/>
      <c r="V19" s="899"/>
      <c r="W19" s="899"/>
      <c r="X19" s="899"/>
      <c r="Y19" s="899"/>
      <c r="Z19" s="899"/>
      <c r="AA19" s="290"/>
      <c r="AB19" s="286"/>
    </row>
    <row r="20" spans="2:28" ht="18" customHeight="1" x14ac:dyDescent="0.25">
      <c r="B20" s="49"/>
      <c r="C20" s="886"/>
      <c r="D20" s="889">
        <f t="shared" si="2"/>
        <v>0</v>
      </c>
      <c r="E20" s="890"/>
      <c r="F20" s="896"/>
      <c r="G20" s="174"/>
      <c r="H20" s="890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891"/>
      <c r="V20" s="899"/>
      <c r="W20" s="899"/>
      <c r="X20" s="899"/>
      <c r="Y20" s="899"/>
      <c r="Z20" s="899"/>
      <c r="AA20" s="290"/>
      <c r="AB20" s="286"/>
    </row>
    <row r="21" spans="2:28" ht="18" customHeight="1" x14ac:dyDescent="0.25">
      <c r="B21" s="49"/>
      <c r="C21" s="886"/>
      <c r="D21" s="889">
        <f t="shared" si="2"/>
        <v>0</v>
      </c>
      <c r="E21" s="890"/>
      <c r="F21" s="896"/>
      <c r="G21" s="174"/>
      <c r="H21" s="890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891"/>
      <c r="V21" s="899"/>
      <c r="W21" s="899"/>
      <c r="X21" s="899"/>
      <c r="Y21" s="899"/>
      <c r="Z21" s="899"/>
      <c r="AA21" s="290"/>
      <c r="AB21" s="286"/>
    </row>
    <row r="22" spans="2:28" ht="20.100000000000001" customHeight="1" thickBot="1" x14ac:dyDescent="0.3">
      <c r="B22" s="42"/>
      <c r="C22" s="887" t="s">
        <v>36</v>
      </c>
      <c r="D22" s="892">
        <f>SUM(D8:D21)</f>
        <v>0</v>
      </c>
      <c r="E22" s="893"/>
      <c r="F22" s="897"/>
      <c r="G22" s="900">
        <f t="shared" ref="G22:Y22" si="3">SUM(G8:G21)</f>
        <v>0</v>
      </c>
      <c r="H22" s="893">
        <f t="shared" si="3"/>
        <v>0</v>
      </c>
      <c r="I22" s="893">
        <f t="shared" si="3"/>
        <v>0</v>
      </c>
      <c r="J22" s="893">
        <f t="shared" si="3"/>
        <v>0</v>
      </c>
      <c r="K22" s="893">
        <f t="shared" si="3"/>
        <v>0</v>
      </c>
      <c r="L22" s="893">
        <f t="shared" si="3"/>
        <v>0</v>
      </c>
      <c r="M22" s="893">
        <f t="shared" si="3"/>
        <v>0</v>
      </c>
      <c r="N22" s="893">
        <f t="shared" si="3"/>
        <v>0</v>
      </c>
      <c r="O22" s="893">
        <f t="shared" si="3"/>
        <v>0</v>
      </c>
      <c r="P22" s="893">
        <f t="shared" si="3"/>
        <v>0</v>
      </c>
      <c r="Q22" s="893">
        <f t="shared" si="3"/>
        <v>0</v>
      </c>
      <c r="R22" s="893">
        <f t="shared" si="3"/>
        <v>0</v>
      </c>
      <c r="S22" s="893">
        <f t="shared" si="3"/>
        <v>0</v>
      </c>
      <c r="T22" s="893">
        <f t="shared" si="3"/>
        <v>0</v>
      </c>
      <c r="U22" s="894">
        <f t="shared" si="3"/>
        <v>0</v>
      </c>
      <c r="V22" s="901">
        <f t="shared" si="3"/>
        <v>0</v>
      </c>
      <c r="W22" s="901">
        <f t="shared" si="3"/>
        <v>0</v>
      </c>
      <c r="X22" s="901">
        <f t="shared" si="3"/>
        <v>0</v>
      </c>
      <c r="Y22" s="901">
        <f t="shared" si="3"/>
        <v>0</v>
      </c>
      <c r="Z22" s="901">
        <f>SUM(Z8:Z21)</f>
        <v>0</v>
      </c>
      <c r="AA22" s="175">
        <f>SUM(AA8:AA21)</f>
        <v>0</v>
      </c>
      <c r="AB22" s="286"/>
    </row>
  </sheetData>
  <sheetProtection password="82B4" sheet="1" objects="1" scenarios="1"/>
  <mergeCells count="1">
    <mergeCell ref="I3:J3"/>
  </mergeCells>
  <conditionalFormatting sqref="G6:AA6">
    <cfRule type="expression" dxfId="34" priority="3" stopIfTrue="1">
      <formula>IF(OR(G6="Démarrage du PRE",G6="Fin du PRE"),TRUE,FALSE)</formula>
    </cfRule>
    <cfRule type="expression" dxfId="33" priority="15" stopIfTrue="1">
      <formula>IF(OR(G6="Démarrage du projet",G6="Fin du projet"),TRUE,FALSE)</formula>
    </cfRule>
  </conditionalFormatting>
  <conditionalFormatting sqref="P2:AA4 G8 G7:AA7 G9:AA25 I8:AA8">
    <cfRule type="expression" dxfId="32" priority="14" stopIfTrue="1">
      <formula>G$7&gt;AnnéeN + DuréeSimul</formula>
    </cfRule>
  </conditionalFormatting>
  <conditionalFormatting sqref="I3:J3">
    <cfRule type="cellIs" dxfId="31" priority="5" stopIfTrue="1" operator="equal">
      <formula>"Finalisé"</formula>
    </cfRule>
  </conditionalFormatting>
  <conditionalFormatting sqref="H8">
    <cfRule type="expression" dxfId="30" priority="4" stopIfTrue="1">
      <formula>H$7&gt;AnnéeN + DuréeSimul</formula>
    </cfRule>
  </conditionalFormatting>
  <conditionalFormatting sqref="E9:F22 E7:F7">
    <cfRule type="expression" dxfId="29" priority="2" stopIfTrue="1">
      <formula>E$7&gt;AnnéeN + DuréeSimul</formula>
    </cfRule>
  </conditionalFormatting>
  <conditionalFormatting sqref="E8:F8">
    <cfRule type="expression" dxfId="28" priority="1" stopIfTrue="1">
      <formula>E$7&gt;AnnéeN + DuréeSimul</formula>
    </cfRule>
  </conditionalFormatting>
  <dataValidations count="3">
    <dataValidation errorStyle="information" allowBlank="1" showInputMessage="1" showErrorMessage="1" errorTitle="Données à renseigner" error="Mettre les valeurs en K€" sqref="G8:AA21"/>
    <dataValidation type="list" allowBlank="1" showInputMessage="1" showErrorMessage="1" sqref="B8:B21">
      <formula1>CatégorieInvest</formula1>
    </dataValidation>
    <dataValidation type="list" allowBlank="1" showInputMessage="1" showErrorMessage="1" sqref="I3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6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6">
    <tabColor rgb="FFFFFF00"/>
    <outlinePr summaryBelow="0"/>
    <pageSetUpPr fitToPage="1"/>
  </sheetPr>
  <dimension ref="A2:AC168"/>
  <sheetViews>
    <sheetView showGridLines="0" zoomScale="70" zoomScaleNormal="70" workbookViewId="0">
      <pane xSplit="3" ySplit="6" topLeftCell="D106" activePane="bottomRight" state="frozen"/>
      <selection activeCell="Q35" sqref="Q35:Z39"/>
      <selection pane="topRight" activeCell="Q35" sqref="Q35:Z39"/>
      <selection pane="bottomLeft" activeCell="Q35" sqref="Q35:Z39"/>
      <selection pane="bottomRight" activeCell="E121" sqref="E121"/>
    </sheetView>
  </sheetViews>
  <sheetFormatPr baseColWidth="10" defaultColWidth="9.140625" defaultRowHeight="15" outlineLevelRow="1" x14ac:dyDescent="0.25"/>
  <cols>
    <col min="1" max="1" width="4.28515625" style="296" customWidth="1"/>
    <col min="2" max="2" width="40" style="296" customWidth="1"/>
    <col min="3" max="3" width="61" style="296" customWidth="1"/>
    <col min="4" max="4" width="2.42578125" style="296" customWidth="1"/>
    <col min="5" max="22" width="18.42578125" style="296" customWidth="1"/>
    <col min="23" max="27" width="18.42578125" style="296" hidden="1" customWidth="1"/>
    <col min="28" max="29" width="13.7109375" style="668" customWidth="1"/>
    <col min="30" max="16384" width="9.140625" style="296"/>
  </cols>
  <sheetData>
    <row r="2" spans="1:29" s="291" customFormat="1" ht="3.95" customHeight="1" x14ac:dyDescent="0.25"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665"/>
      <c r="AC2" s="665"/>
    </row>
    <row r="3" spans="1:29" s="291" customFormat="1" ht="30" customHeight="1" x14ac:dyDescent="0.25">
      <c r="B3" s="293" t="str">
        <f>INDEX(Titre4_2,EquivChoixVolet)</f>
        <v>4. Diagnostic prospectif de la situation financière de l'établissement avec le projet d'investissement - Scenario 1 : Sans Aide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174"/>
      <c r="N3" s="1174"/>
      <c r="O3" s="1174"/>
      <c r="P3" s="294"/>
      <c r="Q3" s="294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665"/>
      <c r="AC3" s="665"/>
    </row>
    <row r="4" spans="1:29" s="291" customFormat="1" ht="23.25" x14ac:dyDescent="0.25">
      <c r="B4" s="294"/>
      <c r="C4" s="295" t="s">
        <v>227</v>
      </c>
      <c r="D4" s="294"/>
      <c r="E4" s="1175" t="s">
        <v>224</v>
      </c>
      <c r="F4" s="1175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665"/>
      <c r="AC4" s="665"/>
    </row>
    <row r="5" spans="1:29" ht="5.0999999999999996" customHeight="1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666"/>
      <c r="AC5" s="666"/>
    </row>
    <row r="6" spans="1:29" ht="32.25" customHeight="1" x14ac:dyDescent="0.25">
      <c r="B6" s="1176" t="s">
        <v>328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667"/>
      <c r="AC6" s="667"/>
    </row>
    <row r="7" spans="1:29" ht="10.5" customHeight="1" thickBot="1" x14ac:dyDescent="0.3">
      <c r="D7" s="299"/>
    </row>
    <row r="8" spans="1:29" s="301" customFormat="1" ht="24.95" customHeight="1" thickBot="1" x14ac:dyDescent="0.3">
      <c r="A8" s="1173" t="s">
        <v>1</v>
      </c>
      <c r="B8" s="1173"/>
      <c r="C8" s="1173"/>
      <c r="D8" s="299"/>
      <c r="E8" s="300" t="str">
        <f t="shared" ref="E8:AA8" si="0">IF(E9=AnnéeDemInvest,"Démarrage du projet",IF(E9=AnnéeFinInvest,"Fin du projet",IF(E9=AnnéeDemPRE,"Démarrage du PRE",IF(E9=AnnéeDemPRE+DuréePRE,"Fin du PRE",""))))</f>
        <v/>
      </c>
      <c r="F8" s="300" t="str">
        <f t="shared" si="0"/>
        <v/>
      </c>
      <c r="G8" s="300" t="str">
        <f t="shared" si="0"/>
        <v/>
      </c>
      <c r="H8" s="300" t="str">
        <f t="shared" si="0"/>
        <v/>
      </c>
      <c r="I8" s="300" t="str">
        <f t="shared" si="0"/>
        <v/>
      </c>
      <c r="J8" s="300" t="str">
        <f t="shared" si="0"/>
        <v/>
      </c>
      <c r="K8" s="300" t="str">
        <f t="shared" si="0"/>
        <v/>
      </c>
      <c r="L8" s="300" t="str">
        <f t="shared" si="0"/>
        <v/>
      </c>
      <c r="M8" s="300" t="str">
        <f t="shared" si="0"/>
        <v/>
      </c>
      <c r="N8" s="300" t="str">
        <f t="shared" si="0"/>
        <v/>
      </c>
      <c r="O8" s="300" t="str">
        <f t="shared" si="0"/>
        <v/>
      </c>
      <c r="P8" s="300" t="str">
        <f t="shared" si="0"/>
        <v/>
      </c>
      <c r="Q8" s="300" t="str">
        <f t="shared" si="0"/>
        <v/>
      </c>
      <c r="R8" s="300" t="str">
        <f t="shared" si="0"/>
        <v/>
      </c>
      <c r="S8" s="300" t="str">
        <f t="shared" si="0"/>
        <v/>
      </c>
      <c r="T8" s="300" t="str">
        <f t="shared" si="0"/>
        <v/>
      </c>
      <c r="U8" s="300" t="str">
        <f t="shared" si="0"/>
        <v/>
      </c>
      <c r="V8" s="300" t="str">
        <f t="shared" si="0"/>
        <v/>
      </c>
      <c r="W8" s="300" t="str">
        <f t="shared" si="0"/>
        <v/>
      </c>
      <c r="X8" s="300" t="str">
        <f t="shared" si="0"/>
        <v/>
      </c>
      <c r="Y8" s="300" t="str">
        <f t="shared" si="0"/>
        <v/>
      </c>
      <c r="Z8" s="300" t="str">
        <f t="shared" si="0"/>
        <v/>
      </c>
      <c r="AA8" s="300" t="str">
        <f t="shared" si="0"/>
        <v/>
      </c>
      <c r="AB8" s="1169" t="str">
        <f>"Evolution moyenne " &amp; AnnéeN-2 &amp; " / " &amp; AnnéeN-1</f>
        <v>Evolution moyenne 2008 / 2009</v>
      </c>
      <c r="AC8" s="1171" t="str">
        <f>"Evolution moyenne " &amp; AnnéeN &amp; " / " &amp; AnnéeN+DuréeSimul</f>
        <v>Evolution moyenne 2010 / 2010</v>
      </c>
    </row>
    <row r="9" spans="1:29" s="305" customFormat="1" ht="20.100000000000001" customHeight="1" thickBot="1" x14ac:dyDescent="0.3">
      <c r="A9" s="302"/>
      <c r="B9" s="303" t="s">
        <v>0</v>
      </c>
      <c r="C9" s="304" t="s">
        <v>208</v>
      </c>
      <c r="D9" s="299"/>
      <c r="E9" s="59">
        <f>F9-1</f>
        <v>2008</v>
      </c>
      <c r="F9" s="60">
        <f>G9-1</f>
        <v>2009</v>
      </c>
      <c r="G9" s="57">
        <f>AnnéeN</f>
        <v>2010</v>
      </c>
      <c r="H9" s="110">
        <f>G9+1</f>
        <v>2011</v>
      </c>
      <c r="I9" s="59">
        <f t="shared" ref="I9:AA9" si="1">H9+1</f>
        <v>2012</v>
      </c>
      <c r="J9" s="59">
        <f t="shared" si="1"/>
        <v>2013</v>
      </c>
      <c r="K9" s="59">
        <f t="shared" si="1"/>
        <v>2014</v>
      </c>
      <c r="L9" s="59">
        <f t="shared" si="1"/>
        <v>2015</v>
      </c>
      <c r="M9" s="59">
        <f t="shared" si="1"/>
        <v>2016</v>
      </c>
      <c r="N9" s="59">
        <f t="shared" si="1"/>
        <v>2017</v>
      </c>
      <c r="O9" s="59">
        <f t="shared" si="1"/>
        <v>2018</v>
      </c>
      <c r="P9" s="59">
        <f t="shared" si="1"/>
        <v>2019</v>
      </c>
      <c r="Q9" s="59">
        <f t="shared" si="1"/>
        <v>2020</v>
      </c>
      <c r="R9" s="59">
        <f t="shared" si="1"/>
        <v>2021</v>
      </c>
      <c r="S9" s="59">
        <f t="shared" si="1"/>
        <v>2022</v>
      </c>
      <c r="T9" s="59">
        <f t="shared" si="1"/>
        <v>2023</v>
      </c>
      <c r="U9" s="59">
        <f t="shared" si="1"/>
        <v>2024</v>
      </c>
      <c r="V9" s="59">
        <f t="shared" si="1"/>
        <v>2025</v>
      </c>
      <c r="W9" s="59">
        <f t="shared" si="1"/>
        <v>2026</v>
      </c>
      <c r="X9" s="59">
        <f t="shared" si="1"/>
        <v>2027</v>
      </c>
      <c r="Y9" s="59">
        <f t="shared" si="1"/>
        <v>2028</v>
      </c>
      <c r="Z9" s="59">
        <f t="shared" si="1"/>
        <v>2029</v>
      </c>
      <c r="AA9" s="59">
        <f t="shared" si="1"/>
        <v>2030</v>
      </c>
      <c r="AB9" s="1170"/>
      <c r="AC9" s="1172"/>
    </row>
    <row r="10" spans="1:29" s="306" customFormat="1" ht="5.0999999999999996" customHeight="1" thickBot="1" x14ac:dyDescent="0.3">
      <c r="B10" s="307"/>
      <c r="C10" s="308"/>
      <c r="D10" s="29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669"/>
      <c r="AC10" s="670"/>
    </row>
    <row r="11" spans="1:29" ht="31.9" customHeight="1" x14ac:dyDescent="0.25">
      <c r="B11" s="310" t="s">
        <v>397</v>
      </c>
      <c r="C11" s="311" t="s">
        <v>3</v>
      </c>
      <c r="D11" s="299"/>
      <c r="E11" s="465">
        <f>E13+E14+SUM(E16:E22)</f>
        <v>0</v>
      </c>
      <c r="F11" s="466">
        <f t="shared" ref="F11:AA11" si="2">F13+F14+SUM(F16:F22)</f>
        <v>0</v>
      </c>
      <c r="G11" s="467">
        <f t="shared" si="2"/>
        <v>0</v>
      </c>
      <c r="H11" s="468">
        <f t="shared" si="2"/>
        <v>0</v>
      </c>
      <c r="I11" s="465">
        <f t="shared" si="2"/>
        <v>0</v>
      </c>
      <c r="J11" s="465">
        <f t="shared" si="2"/>
        <v>0</v>
      </c>
      <c r="K11" s="465">
        <f t="shared" si="2"/>
        <v>0</v>
      </c>
      <c r="L11" s="465">
        <f t="shared" si="2"/>
        <v>0</v>
      </c>
      <c r="M11" s="465">
        <f t="shared" si="2"/>
        <v>0</v>
      </c>
      <c r="N11" s="465">
        <f t="shared" si="2"/>
        <v>0</v>
      </c>
      <c r="O11" s="465">
        <f t="shared" si="2"/>
        <v>0</v>
      </c>
      <c r="P11" s="465">
        <f t="shared" si="2"/>
        <v>0</v>
      </c>
      <c r="Q11" s="465">
        <f t="shared" si="2"/>
        <v>0</v>
      </c>
      <c r="R11" s="465">
        <f t="shared" si="2"/>
        <v>0</v>
      </c>
      <c r="S11" s="465">
        <f t="shared" si="2"/>
        <v>0</v>
      </c>
      <c r="T11" s="465">
        <f t="shared" si="2"/>
        <v>0</v>
      </c>
      <c r="U11" s="465">
        <f t="shared" si="2"/>
        <v>0</v>
      </c>
      <c r="V11" s="465">
        <f t="shared" si="2"/>
        <v>0</v>
      </c>
      <c r="W11" s="465">
        <f t="shared" si="2"/>
        <v>0</v>
      </c>
      <c r="X11" s="465">
        <f t="shared" si="2"/>
        <v>0</v>
      </c>
      <c r="Y11" s="465">
        <f t="shared" si="2"/>
        <v>0</v>
      </c>
      <c r="Z11" s="465">
        <f t="shared" si="2"/>
        <v>0</v>
      </c>
      <c r="AA11" s="465">
        <f t="shared" si="2"/>
        <v>0</v>
      </c>
      <c r="AB11" s="671" t="str">
        <f>IF(E11=0,"",(F11-E11)/E11/2)</f>
        <v/>
      </c>
      <c r="AC11" s="672" t="str">
        <f ca="1">IF(G11=0,"",(OFFSET(G11,0,DuréeSimul,,)-G11)/G11/DuréeSimul)</f>
        <v/>
      </c>
    </row>
    <row r="12" spans="1:29" s="968" customFormat="1" ht="18" customHeight="1" outlineLevel="1" x14ac:dyDescent="0.25">
      <c r="B12" s="969"/>
      <c r="C12" s="970" t="s">
        <v>158</v>
      </c>
      <c r="D12" s="971"/>
      <c r="E12" s="972" t="str">
        <f>IF(D11=0,"",(E11-D11)/D11)</f>
        <v/>
      </c>
      <c r="F12" s="973" t="str">
        <f t="shared" ref="F12:AA12" si="3">IF(E11=0,"",(F11-E11)/E11)</f>
        <v/>
      </c>
      <c r="G12" s="974" t="str">
        <f t="shared" si="3"/>
        <v/>
      </c>
      <c r="H12" s="975" t="str">
        <f t="shared" si="3"/>
        <v/>
      </c>
      <c r="I12" s="972" t="str">
        <f t="shared" si="3"/>
        <v/>
      </c>
      <c r="J12" s="972" t="str">
        <f t="shared" si="3"/>
        <v/>
      </c>
      <c r="K12" s="972" t="str">
        <f t="shared" si="3"/>
        <v/>
      </c>
      <c r="L12" s="972" t="str">
        <f t="shared" si="3"/>
        <v/>
      </c>
      <c r="M12" s="972" t="str">
        <f t="shared" si="3"/>
        <v/>
      </c>
      <c r="N12" s="972" t="str">
        <f t="shared" si="3"/>
        <v/>
      </c>
      <c r="O12" s="972" t="str">
        <f t="shared" si="3"/>
        <v/>
      </c>
      <c r="P12" s="972" t="str">
        <f t="shared" si="3"/>
        <v/>
      </c>
      <c r="Q12" s="972" t="str">
        <f t="shared" si="3"/>
        <v/>
      </c>
      <c r="R12" s="972" t="str">
        <f t="shared" si="3"/>
        <v/>
      </c>
      <c r="S12" s="972" t="str">
        <f t="shared" si="3"/>
        <v/>
      </c>
      <c r="T12" s="972" t="str">
        <f t="shared" si="3"/>
        <v/>
      </c>
      <c r="U12" s="972" t="str">
        <f t="shared" si="3"/>
        <v/>
      </c>
      <c r="V12" s="972" t="str">
        <f t="shared" si="3"/>
        <v/>
      </c>
      <c r="W12" s="972" t="str">
        <f t="shared" si="3"/>
        <v/>
      </c>
      <c r="X12" s="972" t="str">
        <f t="shared" si="3"/>
        <v/>
      </c>
      <c r="Y12" s="972" t="str">
        <f t="shared" si="3"/>
        <v/>
      </c>
      <c r="Z12" s="972" t="str">
        <f t="shared" si="3"/>
        <v/>
      </c>
      <c r="AA12" s="972" t="str">
        <f t="shared" si="3"/>
        <v/>
      </c>
      <c r="AB12" s="976" t="e">
        <f t="shared" ref="AB12:AB20" si="4">IF(E12=0,"",(F12-E12)/E12/2)</f>
        <v>#VALUE!</v>
      </c>
      <c r="AC12" s="977" t="e">
        <f t="shared" ref="AC12:AC20" ca="1" si="5">IF(G12=0,"",(OFFSET(G12,0,DuréeSimul,,)-G12)/G12/DuréeSimul)</f>
        <v>#VALUE!</v>
      </c>
    </row>
    <row r="13" spans="1:29" ht="36" customHeight="1" outlineLevel="1" x14ac:dyDescent="0.25">
      <c r="B13" s="854" t="s">
        <v>410</v>
      </c>
      <c r="C13" s="967" t="s">
        <v>411</v>
      </c>
      <c r="D13" s="299"/>
      <c r="E13" s="469"/>
      <c r="F13" s="470"/>
      <c r="G13" s="471"/>
      <c r="H13" s="472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675" t="str">
        <f t="shared" si="4"/>
        <v/>
      </c>
      <c r="AC13" s="676" t="str">
        <f t="shared" ca="1" si="5"/>
        <v/>
      </c>
    </row>
    <row r="14" spans="1:29" ht="18" customHeight="1" outlineLevel="1" x14ac:dyDescent="0.25">
      <c r="B14" s="854" t="s">
        <v>412</v>
      </c>
      <c r="C14" s="967" t="s">
        <v>413</v>
      </c>
      <c r="D14" s="299"/>
      <c r="E14" s="469"/>
      <c r="F14" s="470"/>
      <c r="G14" s="471"/>
      <c r="H14" s="472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925" t="str">
        <f>IF(E14=0,"",(F14-E14)/E14/2)</f>
        <v/>
      </c>
      <c r="AC14" s="926" t="str">
        <f ca="1">IF(G14=0,"",(OFFSET(G14,0,DuréeSimul,,)-G14)/G14/DuréeSimul)</f>
        <v/>
      </c>
    </row>
    <row r="15" spans="1:29" s="968" customFormat="1" ht="18" customHeight="1" outlineLevel="1" x14ac:dyDescent="0.25">
      <c r="B15" s="969"/>
      <c r="C15" s="970" t="s">
        <v>158</v>
      </c>
      <c r="D15" s="971"/>
      <c r="E15" s="972" t="str">
        <f>IF(D13=0,"",(E13-D13)/D13)</f>
        <v/>
      </c>
      <c r="F15" s="973" t="str">
        <f t="shared" ref="F15:AA15" si="6">IF(E13=0,"",(F13-E13)/E13)</f>
        <v/>
      </c>
      <c r="G15" s="974" t="str">
        <f t="shared" si="6"/>
        <v/>
      </c>
      <c r="H15" s="975" t="str">
        <f t="shared" si="6"/>
        <v/>
      </c>
      <c r="I15" s="972" t="str">
        <f t="shared" si="6"/>
        <v/>
      </c>
      <c r="J15" s="972" t="str">
        <f t="shared" si="6"/>
        <v/>
      </c>
      <c r="K15" s="972" t="str">
        <f t="shared" si="6"/>
        <v/>
      </c>
      <c r="L15" s="972" t="str">
        <f t="shared" si="6"/>
        <v/>
      </c>
      <c r="M15" s="972" t="str">
        <f t="shared" si="6"/>
        <v/>
      </c>
      <c r="N15" s="972" t="str">
        <f t="shared" si="6"/>
        <v/>
      </c>
      <c r="O15" s="972" t="str">
        <f t="shared" si="6"/>
        <v/>
      </c>
      <c r="P15" s="972" t="str">
        <f t="shared" si="6"/>
        <v/>
      </c>
      <c r="Q15" s="972" t="str">
        <f t="shared" si="6"/>
        <v/>
      </c>
      <c r="R15" s="972" t="str">
        <f t="shared" si="6"/>
        <v/>
      </c>
      <c r="S15" s="972" t="str">
        <f t="shared" si="6"/>
        <v/>
      </c>
      <c r="T15" s="972" t="str">
        <f t="shared" si="6"/>
        <v/>
      </c>
      <c r="U15" s="972" t="str">
        <f t="shared" si="6"/>
        <v/>
      </c>
      <c r="V15" s="972" t="str">
        <f t="shared" si="6"/>
        <v/>
      </c>
      <c r="W15" s="972" t="str">
        <f t="shared" si="6"/>
        <v/>
      </c>
      <c r="X15" s="972" t="str">
        <f t="shared" si="6"/>
        <v/>
      </c>
      <c r="Y15" s="972" t="str">
        <f t="shared" si="6"/>
        <v/>
      </c>
      <c r="Z15" s="972" t="str">
        <f t="shared" si="6"/>
        <v/>
      </c>
      <c r="AA15" s="972" t="str">
        <f t="shared" si="6"/>
        <v/>
      </c>
      <c r="AB15" s="976" t="e">
        <f t="shared" si="4"/>
        <v>#VALUE!</v>
      </c>
      <c r="AC15" s="977" t="e">
        <f t="shared" ca="1" si="5"/>
        <v>#VALUE!</v>
      </c>
    </row>
    <row r="16" spans="1:29" ht="18" customHeight="1" outlineLevel="1" x14ac:dyDescent="0.25">
      <c r="B16" s="313" t="s">
        <v>355</v>
      </c>
      <c r="C16" s="314" t="s">
        <v>362</v>
      </c>
      <c r="D16" s="299"/>
      <c r="E16" s="469"/>
      <c r="F16" s="470"/>
      <c r="G16" s="471"/>
      <c r="H16" s="472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675" t="str">
        <f t="shared" si="4"/>
        <v/>
      </c>
      <c r="AC16" s="676" t="str">
        <f t="shared" ca="1" si="5"/>
        <v/>
      </c>
    </row>
    <row r="17" spans="2:29" ht="31.9" customHeight="1" outlineLevel="1" x14ac:dyDescent="0.25">
      <c r="B17" s="313" t="s">
        <v>356</v>
      </c>
      <c r="C17" s="314" t="s">
        <v>366</v>
      </c>
      <c r="D17" s="299"/>
      <c r="E17" s="469"/>
      <c r="F17" s="470"/>
      <c r="G17" s="471"/>
      <c r="H17" s="472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675" t="str">
        <f t="shared" si="4"/>
        <v/>
      </c>
      <c r="AC17" s="676" t="str">
        <f t="shared" ca="1" si="5"/>
        <v/>
      </c>
    </row>
    <row r="18" spans="2:29" ht="30.6" customHeight="1" outlineLevel="1" x14ac:dyDescent="0.25">
      <c r="B18" s="313" t="s">
        <v>357</v>
      </c>
      <c r="C18" s="314" t="s">
        <v>367</v>
      </c>
      <c r="D18" s="299"/>
      <c r="E18" s="469"/>
      <c r="F18" s="470"/>
      <c r="G18" s="471"/>
      <c r="H18" s="472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675" t="str">
        <f t="shared" si="4"/>
        <v/>
      </c>
      <c r="AC18" s="676" t="str">
        <f t="shared" ca="1" si="5"/>
        <v/>
      </c>
    </row>
    <row r="19" spans="2:29" ht="18" customHeight="1" outlineLevel="1" x14ac:dyDescent="0.25">
      <c r="B19" s="313" t="s">
        <v>358</v>
      </c>
      <c r="C19" s="314" t="s">
        <v>363</v>
      </c>
      <c r="D19" s="299"/>
      <c r="E19" s="469"/>
      <c r="F19" s="470"/>
      <c r="G19" s="471"/>
      <c r="H19" s="472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675" t="str">
        <f t="shared" si="4"/>
        <v/>
      </c>
      <c r="AC19" s="676" t="str">
        <f t="shared" ca="1" si="5"/>
        <v/>
      </c>
    </row>
    <row r="20" spans="2:29" ht="35.450000000000003" customHeight="1" outlineLevel="1" x14ac:dyDescent="0.25">
      <c r="B20" s="313" t="s">
        <v>359</v>
      </c>
      <c r="C20" s="314" t="s">
        <v>368</v>
      </c>
      <c r="D20" s="299"/>
      <c r="E20" s="469"/>
      <c r="F20" s="470"/>
      <c r="G20" s="471"/>
      <c r="H20" s="472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675" t="str">
        <f t="shared" si="4"/>
        <v/>
      </c>
      <c r="AC20" s="676" t="str">
        <f t="shared" ca="1" si="5"/>
        <v/>
      </c>
    </row>
    <row r="21" spans="2:29" ht="18" customHeight="1" outlineLevel="1" x14ac:dyDescent="0.25">
      <c r="B21" s="313" t="s">
        <v>360</v>
      </c>
      <c r="C21" s="314" t="s">
        <v>364</v>
      </c>
      <c r="D21" s="299"/>
      <c r="E21" s="469"/>
      <c r="F21" s="470"/>
      <c r="G21" s="471"/>
      <c r="H21" s="472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675" t="str">
        <f>IF(E21=0,"",(F21-E21)/E21/2)</f>
        <v/>
      </c>
      <c r="AC21" s="676" t="str">
        <f ca="1">IF(G21=0,"",(OFFSET(G21,0,DuréeSimul,,)-G21)/G21/DuréeSimul)</f>
        <v/>
      </c>
    </row>
    <row r="22" spans="2:29" ht="30.75" outlineLevel="1" thickBot="1" x14ac:dyDescent="0.3">
      <c r="B22" s="315" t="s">
        <v>361</v>
      </c>
      <c r="C22" s="316" t="s">
        <v>365</v>
      </c>
      <c r="D22" s="299"/>
      <c r="E22" s="473"/>
      <c r="F22" s="474"/>
      <c r="G22" s="475"/>
      <c r="H22" s="476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677" t="str">
        <f>IF(E22=0,"",(F22-E22)/E22/2)</f>
        <v/>
      </c>
      <c r="AC22" s="678" t="str">
        <f ca="1">IF(G22=0,"",(OFFSET(G22,0,DuréeSimul,,)-G22)/G22/DuréeSimul)</f>
        <v/>
      </c>
    </row>
    <row r="23" spans="2:29" s="306" customFormat="1" ht="5.0999999999999996" customHeight="1" thickBot="1" x14ac:dyDescent="0.3">
      <c r="B23" s="317"/>
      <c r="C23" s="318"/>
      <c r="D23" s="299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669"/>
      <c r="AC23" s="669"/>
    </row>
    <row r="24" spans="2:29" ht="18" customHeight="1" x14ac:dyDescent="0.25">
      <c r="B24" s="319" t="s">
        <v>394</v>
      </c>
      <c r="C24" s="320" t="s">
        <v>5</v>
      </c>
      <c r="D24" s="299"/>
      <c r="E24" s="479">
        <f t="shared" ref="E24:AA24" si="7">E26+E32+E35</f>
        <v>0</v>
      </c>
      <c r="F24" s="479">
        <f t="shared" si="7"/>
        <v>0</v>
      </c>
      <c r="G24" s="479">
        <f t="shared" si="7"/>
        <v>0</v>
      </c>
      <c r="H24" s="479">
        <f t="shared" si="7"/>
        <v>0</v>
      </c>
      <c r="I24" s="479">
        <f t="shared" si="7"/>
        <v>0</v>
      </c>
      <c r="J24" s="479">
        <f t="shared" si="7"/>
        <v>0</v>
      </c>
      <c r="K24" s="479">
        <f t="shared" si="7"/>
        <v>0</v>
      </c>
      <c r="L24" s="479">
        <f t="shared" si="7"/>
        <v>0</v>
      </c>
      <c r="M24" s="479">
        <f t="shared" si="7"/>
        <v>0</v>
      </c>
      <c r="N24" s="479">
        <f t="shared" si="7"/>
        <v>0</v>
      </c>
      <c r="O24" s="479">
        <f t="shared" si="7"/>
        <v>0</v>
      </c>
      <c r="P24" s="479">
        <f t="shared" si="7"/>
        <v>0</v>
      </c>
      <c r="Q24" s="479">
        <f t="shared" si="7"/>
        <v>0</v>
      </c>
      <c r="R24" s="479">
        <f t="shared" si="7"/>
        <v>0</v>
      </c>
      <c r="S24" s="479">
        <f t="shared" si="7"/>
        <v>0</v>
      </c>
      <c r="T24" s="479">
        <f t="shared" si="7"/>
        <v>0</v>
      </c>
      <c r="U24" s="479">
        <f t="shared" si="7"/>
        <v>0</v>
      </c>
      <c r="V24" s="479">
        <f t="shared" si="7"/>
        <v>0</v>
      </c>
      <c r="W24" s="479">
        <f t="shared" si="7"/>
        <v>0</v>
      </c>
      <c r="X24" s="479">
        <f t="shared" si="7"/>
        <v>0</v>
      </c>
      <c r="Y24" s="479">
        <f t="shared" si="7"/>
        <v>0</v>
      </c>
      <c r="Z24" s="479">
        <f t="shared" si="7"/>
        <v>0</v>
      </c>
      <c r="AA24" s="479">
        <f t="shared" si="7"/>
        <v>0</v>
      </c>
      <c r="AB24" s="671" t="str">
        <f>IF(E24=0,"",(F24-E24)/E24/2)</f>
        <v/>
      </c>
      <c r="AC24" s="672" t="str">
        <f t="shared" ref="AC24:AC39" ca="1" si="8">IF(G24=0,"",(OFFSET(G24,0,DuréeSimul,,)-G24)/G24/DuréeSimul)</f>
        <v/>
      </c>
    </row>
    <row r="25" spans="2:29" s="968" customFormat="1" ht="18" customHeight="1" outlineLevel="1" x14ac:dyDescent="0.25">
      <c r="B25" s="969"/>
      <c r="C25" s="978" t="s">
        <v>158</v>
      </c>
      <c r="D25" s="971"/>
      <c r="E25" s="972" t="str">
        <f t="shared" ref="E25:AA25" si="9">IF(D24=0,"",(E24-D24)/D24)</f>
        <v/>
      </c>
      <c r="F25" s="973" t="str">
        <f t="shared" si="9"/>
        <v/>
      </c>
      <c r="G25" s="979" t="str">
        <f t="shared" si="9"/>
        <v/>
      </c>
      <c r="H25" s="980" t="str">
        <f t="shared" si="9"/>
        <v/>
      </c>
      <c r="I25" s="972" t="str">
        <f t="shared" si="9"/>
        <v/>
      </c>
      <c r="J25" s="972" t="str">
        <f t="shared" si="9"/>
        <v/>
      </c>
      <c r="K25" s="972" t="str">
        <f t="shared" si="9"/>
        <v/>
      </c>
      <c r="L25" s="972" t="str">
        <f t="shared" si="9"/>
        <v/>
      </c>
      <c r="M25" s="972" t="str">
        <f t="shared" si="9"/>
        <v/>
      </c>
      <c r="N25" s="972" t="str">
        <f t="shared" si="9"/>
        <v/>
      </c>
      <c r="O25" s="972" t="str">
        <f t="shared" si="9"/>
        <v/>
      </c>
      <c r="P25" s="972" t="str">
        <f t="shared" si="9"/>
        <v/>
      </c>
      <c r="Q25" s="972" t="str">
        <f t="shared" si="9"/>
        <v/>
      </c>
      <c r="R25" s="972" t="str">
        <f t="shared" si="9"/>
        <v/>
      </c>
      <c r="S25" s="972" t="str">
        <f t="shared" si="9"/>
        <v/>
      </c>
      <c r="T25" s="972" t="str">
        <f t="shared" si="9"/>
        <v/>
      </c>
      <c r="U25" s="972" t="str">
        <f t="shared" si="9"/>
        <v/>
      </c>
      <c r="V25" s="972" t="str">
        <f t="shared" si="9"/>
        <v/>
      </c>
      <c r="W25" s="972" t="str">
        <f t="shared" si="9"/>
        <v/>
      </c>
      <c r="X25" s="972" t="str">
        <f t="shared" si="9"/>
        <v/>
      </c>
      <c r="Y25" s="972" t="str">
        <f t="shared" si="9"/>
        <v/>
      </c>
      <c r="Z25" s="972" t="str">
        <f t="shared" si="9"/>
        <v/>
      </c>
      <c r="AA25" s="972" t="str">
        <f t="shared" si="9"/>
        <v/>
      </c>
      <c r="AB25" s="976"/>
      <c r="AC25" s="977" t="e">
        <f t="shared" ca="1" si="8"/>
        <v>#VALUE!</v>
      </c>
    </row>
    <row r="26" spans="2:29" ht="45" outlineLevel="1" x14ac:dyDescent="0.25">
      <c r="B26" s="321" t="s">
        <v>211</v>
      </c>
      <c r="C26" s="856" t="s">
        <v>414</v>
      </c>
      <c r="D26" s="299"/>
      <c r="E26" s="480">
        <f>E28-E31</f>
        <v>0</v>
      </c>
      <c r="F26" s="481">
        <f t="shared" ref="F26:AA26" si="10">F28-F31</f>
        <v>0</v>
      </c>
      <c r="G26" s="482">
        <f t="shared" si="10"/>
        <v>0</v>
      </c>
      <c r="H26" s="483">
        <f t="shared" si="10"/>
        <v>0</v>
      </c>
      <c r="I26" s="480">
        <f t="shared" si="10"/>
        <v>0</v>
      </c>
      <c r="J26" s="480">
        <f t="shared" si="10"/>
        <v>0</v>
      </c>
      <c r="K26" s="480">
        <f t="shared" si="10"/>
        <v>0</v>
      </c>
      <c r="L26" s="480">
        <f t="shared" si="10"/>
        <v>0</v>
      </c>
      <c r="M26" s="480">
        <f t="shared" si="10"/>
        <v>0</v>
      </c>
      <c r="N26" s="480">
        <f t="shared" si="10"/>
        <v>0</v>
      </c>
      <c r="O26" s="480">
        <f t="shared" si="10"/>
        <v>0</v>
      </c>
      <c r="P26" s="480">
        <f t="shared" si="10"/>
        <v>0</v>
      </c>
      <c r="Q26" s="480">
        <f t="shared" si="10"/>
        <v>0</v>
      </c>
      <c r="R26" s="480">
        <f t="shared" si="10"/>
        <v>0</v>
      </c>
      <c r="S26" s="480">
        <f t="shared" si="10"/>
        <v>0</v>
      </c>
      <c r="T26" s="480">
        <f t="shared" si="10"/>
        <v>0</v>
      </c>
      <c r="U26" s="480">
        <f t="shared" si="10"/>
        <v>0</v>
      </c>
      <c r="V26" s="480">
        <f t="shared" si="10"/>
        <v>0</v>
      </c>
      <c r="W26" s="480">
        <f t="shared" si="10"/>
        <v>0</v>
      </c>
      <c r="X26" s="480">
        <f t="shared" si="10"/>
        <v>0</v>
      </c>
      <c r="Y26" s="480">
        <f t="shared" si="10"/>
        <v>0</v>
      </c>
      <c r="Z26" s="480">
        <f t="shared" si="10"/>
        <v>0</v>
      </c>
      <c r="AA26" s="480">
        <f t="shared" si="10"/>
        <v>0</v>
      </c>
      <c r="AB26" s="675" t="str">
        <f>IF(E26=0,"",(F26-E26)/E26/2)</f>
        <v/>
      </c>
      <c r="AC26" s="676" t="str">
        <f t="shared" ca="1" si="8"/>
        <v/>
      </c>
    </row>
    <row r="27" spans="2:29" s="968" customFormat="1" ht="18" customHeight="1" outlineLevel="1" x14ac:dyDescent="0.25">
      <c r="B27" s="969"/>
      <c r="C27" s="978" t="s">
        <v>158</v>
      </c>
      <c r="D27" s="971"/>
      <c r="E27" s="972" t="str">
        <f t="shared" ref="E27:AA27" si="11">IF(D26=0,"",(E26-D26)/D26)</f>
        <v/>
      </c>
      <c r="F27" s="973" t="str">
        <f t="shared" si="11"/>
        <v/>
      </c>
      <c r="G27" s="979" t="str">
        <f t="shared" si="11"/>
        <v/>
      </c>
      <c r="H27" s="980" t="str">
        <f t="shared" si="11"/>
        <v/>
      </c>
      <c r="I27" s="972" t="str">
        <f t="shared" si="11"/>
        <v/>
      </c>
      <c r="J27" s="972" t="str">
        <f t="shared" si="11"/>
        <v/>
      </c>
      <c r="K27" s="972" t="str">
        <f t="shared" si="11"/>
        <v/>
      </c>
      <c r="L27" s="972" t="str">
        <f t="shared" si="11"/>
        <v/>
      </c>
      <c r="M27" s="972" t="str">
        <f t="shared" si="11"/>
        <v/>
      </c>
      <c r="N27" s="972" t="str">
        <f t="shared" si="11"/>
        <v/>
      </c>
      <c r="O27" s="972" t="str">
        <f t="shared" si="11"/>
        <v/>
      </c>
      <c r="P27" s="972" t="str">
        <f t="shared" si="11"/>
        <v/>
      </c>
      <c r="Q27" s="972" t="str">
        <f t="shared" si="11"/>
        <v/>
      </c>
      <c r="R27" s="972" t="str">
        <f t="shared" si="11"/>
        <v/>
      </c>
      <c r="S27" s="972" t="str">
        <f t="shared" si="11"/>
        <v/>
      </c>
      <c r="T27" s="972" t="str">
        <f t="shared" si="11"/>
        <v/>
      </c>
      <c r="U27" s="972" t="str">
        <f t="shared" si="11"/>
        <v/>
      </c>
      <c r="V27" s="972" t="str">
        <f t="shared" si="11"/>
        <v/>
      </c>
      <c r="W27" s="972" t="str">
        <f t="shared" si="11"/>
        <v/>
      </c>
      <c r="X27" s="972" t="str">
        <f t="shared" si="11"/>
        <v/>
      </c>
      <c r="Y27" s="972" t="str">
        <f t="shared" si="11"/>
        <v/>
      </c>
      <c r="Z27" s="972" t="str">
        <f t="shared" si="11"/>
        <v/>
      </c>
      <c r="AA27" s="972" t="str">
        <f t="shared" si="11"/>
        <v/>
      </c>
      <c r="AB27" s="976"/>
      <c r="AC27" s="977" t="e">
        <f t="shared" ca="1" si="8"/>
        <v>#VALUE!</v>
      </c>
    </row>
    <row r="28" spans="2:29" ht="18" customHeight="1" outlineLevel="1" x14ac:dyDescent="0.25">
      <c r="B28" s="321" t="s">
        <v>142</v>
      </c>
      <c r="C28" s="856" t="s">
        <v>415</v>
      </c>
      <c r="D28" s="299"/>
      <c r="E28" s="484"/>
      <c r="F28" s="485"/>
      <c r="G28" s="486"/>
      <c r="H28" s="487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675" t="str">
        <f t="shared" ref="AB28:AB48" si="12">IF(E28=0,"",(F28-E28)/E28/2)</f>
        <v/>
      </c>
      <c r="AC28" s="676" t="str">
        <f t="shared" ca="1" si="8"/>
        <v/>
      </c>
    </row>
    <row r="29" spans="2:29" ht="18" customHeight="1" outlineLevel="1" x14ac:dyDescent="0.25">
      <c r="B29" s="323" t="s">
        <v>209</v>
      </c>
      <c r="C29" s="324" t="s">
        <v>6</v>
      </c>
      <c r="D29" s="299"/>
      <c r="E29" s="488"/>
      <c r="F29" s="489"/>
      <c r="G29" s="490"/>
      <c r="H29" s="491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679" t="str">
        <f t="shared" si="12"/>
        <v/>
      </c>
      <c r="AC29" s="680" t="str">
        <f t="shared" ca="1" si="8"/>
        <v/>
      </c>
    </row>
    <row r="30" spans="2:29" ht="18" customHeight="1" outlineLevel="1" x14ac:dyDescent="0.25">
      <c r="B30" s="323" t="s">
        <v>210</v>
      </c>
      <c r="C30" s="324" t="s">
        <v>7</v>
      </c>
      <c r="D30" s="299"/>
      <c r="E30" s="488"/>
      <c r="F30" s="489"/>
      <c r="G30" s="490"/>
      <c r="H30" s="491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679" t="str">
        <f t="shared" si="12"/>
        <v/>
      </c>
      <c r="AC30" s="680" t="str">
        <f t="shared" ca="1" si="8"/>
        <v/>
      </c>
    </row>
    <row r="31" spans="2:29" ht="30" outlineLevel="1" x14ac:dyDescent="0.25">
      <c r="B31" s="855" t="s">
        <v>398</v>
      </c>
      <c r="C31" s="322" t="s">
        <v>290</v>
      </c>
      <c r="D31" s="299"/>
      <c r="E31" s="469"/>
      <c r="F31" s="470"/>
      <c r="G31" s="492"/>
      <c r="H31" s="493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679" t="str">
        <f t="shared" si="12"/>
        <v/>
      </c>
      <c r="AC31" s="680" t="str">
        <f t="shared" ca="1" si="8"/>
        <v/>
      </c>
    </row>
    <row r="32" spans="2:29" ht="45" outlineLevel="1" x14ac:dyDescent="0.25">
      <c r="B32" s="857" t="s">
        <v>399</v>
      </c>
      <c r="C32" s="856" t="s">
        <v>416</v>
      </c>
      <c r="D32" s="299"/>
      <c r="E32" s="480">
        <f>E33-E34</f>
        <v>0</v>
      </c>
      <c r="F32" s="481">
        <f t="shared" ref="F32:AA32" si="13">F33-F34</f>
        <v>0</v>
      </c>
      <c r="G32" s="482">
        <f t="shared" si="13"/>
        <v>0</v>
      </c>
      <c r="H32" s="483">
        <f t="shared" si="13"/>
        <v>0</v>
      </c>
      <c r="I32" s="480">
        <f t="shared" si="13"/>
        <v>0</v>
      </c>
      <c r="J32" s="480">
        <f t="shared" si="13"/>
        <v>0</v>
      </c>
      <c r="K32" s="480">
        <f t="shared" si="13"/>
        <v>0</v>
      </c>
      <c r="L32" s="480">
        <f t="shared" si="13"/>
        <v>0</v>
      </c>
      <c r="M32" s="480">
        <f t="shared" si="13"/>
        <v>0</v>
      </c>
      <c r="N32" s="480">
        <f t="shared" si="13"/>
        <v>0</v>
      </c>
      <c r="O32" s="480">
        <f t="shared" si="13"/>
        <v>0</v>
      </c>
      <c r="P32" s="480">
        <f t="shared" si="13"/>
        <v>0</v>
      </c>
      <c r="Q32" s="480">
        <f t="shared" si="13"/>
        <v>0</v>
      </c>
      <c r="R32" s="480">
        <f t="shared" si="13"/>
        <v>0</v>
      </c>
      <c r="S32" s="480">
        <f t="shared" si="13"/>
        <v>0</v>
      </c>
      <c r="T32" s="480">
        <f t="shared" si="13"/>
        <v>0</v>
      </c>
      <c r="U32" s="480">
        <f t="shared" si="13"/>
        <v>0</v>
      </c>
      <c r="V32" s="480">
        <f t="shared" si="13"/>
        <v>0</v>
      </c>
      <c r="W32" s="480">
        <f t="shared" si="13"/>
        <v>0</v>
      </c>
      <c r="X32" s="480">
        <f t="shared" si="13"/>
        <v>0</v>
      </c>
      <c r="Y32" s="480">
        <f t="shared" si="13"/>
        <v>0</v>
      </c>
      <c r="Z32" s="480">
        <f t="shared" si="13"/>
        <v>0</v>
      </c>
      <c r="AA32" s="480">
        <f t="shared" si="13"/>
        <v>0</v>
      </c>
      <c r="AB32" s="675" t="str">
        <f t="shared" si="12"/>
        <v/>
      </c>
      <c r="AC32" s="676" t="str">
        <f t="shared" ca="1" si="8"/>
        <v/>
      </c>
    </row>
    <row r="33" spans="1:29" ht="18" customHeight="1" outlineLevel="1" x14ac:dyDescent="0.25">
      <c r="B33" s="321" t="s">
        <v>292</v>
      </c>
      <c r="C33" s="325" t="s">
        <v>291</v>
      </c>
      <c r="D33" s="299"/>
      <c r="E33" s="484"/>
      <c r="F33" s="485"/>
      <c r="G33" s="486"/>
      <c r="H33" s="487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675" t="str">
        <f t="shared" si="12"/>
        <v/>
      </c>
      <c r="AC33" s="676" t="str">
        <f t="shared" ca="1" si="8"/>
        <v/>
      </c>
    </row>
    <row r="34" spans="1:29" ht="18" customHeight="1" outlineLevel="1" x14ac:dyDescent="0.25">
      <c r="B34" s="857" t="s">
        <v>401</v>
      </c>
      <c r="C34" s="858" t="s">
        <v>400</v>
      </c>
      <c r="D34" s="299"/>
      <c r="E34" s="484"/>
      <c r="F34" s="485"/>
      <c r="G34" s="486"/>
      <c r="H34" s="487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675" t="str">
        <f t="shared" si="12"/>
        <v/>
      </c>
      <c r="AC34" s="676" t="str">
        <f t="shared" ca="1" si="8"/>
        <v/>
      </c>
    </row>
    <row r="35" spans="1:29" ht="45" outlineLevel="1" x14ac:dyDescent="0.25">
      <c r="B35" s="321" t="s">
        <v>212</v>
      </c>
      <c r="C35" s="856" t="s">
        <v>417</v>
      </c>
      <c r="D35" s="299"/>
      <c r="E35" s="480">
        <f>E36-E38</f>
        <v>0</v>
      </c>
      <c r="F35" s="481">
        <f t="shared" ref="F35:AA35" si="14">F36-F38</f>
        <v>0</v>
      </c>
      <c r="G35" s="482">
        <f t="shared" si="14"/>
        <v>0</v>
      </c>
      <c r="H35" s="483">
        <f t="shared" si="14"/>
        <v>0</v>
      </c>
      <c r="I35" s="480">
        <f t="shared" si="14"/>
        <v>0</v>
      </c>
      <c r="J35" s="480">
        <f t="shared" si="14"/>
        <v>0</v>
      </c>
      <c r="K35" s="480">
        <f t="shared" si="14"/>
        <v>0</v>
      </c>
      <c r="L35" s="480">
        <f t="shared" si="14"/>
        <v>0</v>
      </c>
      <c r="M35" s="480">
        <f t="shared" si="14"/>
        <v>0</v>
      </c>
      <c r="N35" s="480">
        <f t="shared" si="14"/>
        <v>0</v>
      </c>
      <c r="O35" s="480">
        <f t="shared" si="14"/>
        <v>0</v>
      </c>
      <c r="P35" s="480">
        <f t="shared" si="14"/>
        <v>0</v>
      </c>
      <c r="Q35" s="480">
        <f t="shared" si="14"/>
        <v>0</v>
      </c>
      <c r="R35" s="480">
        <f t="shared" si="14"/>
        <v>0</v>
      </c>
      <c r="S35" s="480">
        <f t="shared" si="14"/>
        <v>0</v>
      </c>
      <c r="T35" s="480">
        <f t="shared" si="14"/>
        <v>0</v>
      </c>
      <c r="U35" s="480">
        <f t="shared" si="14"/>
        <v>0</v>
      </c>
      <c r="V35" s="480">
        <f t="shared" si="14"/>
        <v>0</v>
      </c>
      <c r="W35" s="480">
        <f t="shared" si="14"/>
        <v>0</v>
      </c>
      <c r="X35" s="480">
        <f t="shared" si="14"/>
        <v>0</v>
      </c>
      <c r="Y35" s="480">
        <f t="shared" si="14"/>
        <v>0</v>
      </c>
      <c r="Z35" s="480">
        <f t="shared" si="14"/>
        <v>0</v>
      </c>
      <c r="AA35" s="480">
        <f t="shared" si="14"/>
        <v>0</v>
      </c>
      <c r="AB35" s="675" t="str">
        <f t="shared" si="12"/>
        <v/>
      </c>
      <c r="AC35" s="676" t="str">
        <f t="shared" ca="1" si="8"/>
        <v/>
      </c>
    </row>
    <row r="36" spans="1:29" ht="18" customHeight="1" outlineLevel="1" x14ac:dyDescent="0.25">
      <c r="B36" s="321" t="s">
        <v>310</v>
      </c>
      <c r="C36" s="325" t="s">
        <v>293</v>
      </c>
      <c r="D36" s="299"/>
      <c r="E36" s="484"/>
      <c r="F36" s="485"/>
      <c r="G36" s="486"/>
      <c r="H36" s="487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675" t="str">
        <f t="shared" si="12"/>
        <v/>
      </c>
      <c r="AC36" s="676" t="str">
        <f t="shared" ca="1" si="8"/>
        <v/>
      </c>
    </row>
    <row r="37" spans="1:29" ht="18" customHeight="1" outlineLevel="1" x14ac:dyDescent="0.25">
      <c r="B37" s="323" t="s">
        <v>213</v>
      </c>
      <c r="C37" s="324" t="s">
        <v>159</v>
      </c>
      <c r="D37" s="299"/>
      <c r="E37" s="488"/>
      <c r="F37" s="489"/>
      <c r="G37" s="490"/>
      <c r="H37" s="491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679" t="str">
        <f t="shared" si="12"/>
        <v/>
      </c>
      <c r="AC37" s="680" t="str">
        <f t="shared" ca="1" si="8"/>
        <v/>
      </c>
    </row>
    <row r="38" spans="1:29" ht="45" outlineLevel="1" x14ac:dyDescent="0.25">
      <c r="B38" s="857" t="s">
        <v>403</v>
      </c>
      <c r="C38" s="325" t="s">
        <v>402</v>
      </c>
      <c r="D38" s="299"/>
      <c r="E38" s="484"/>
      <c r="F38" s="485"/>
      <c r="G38" s="486"/>
      <c r="H38" s="487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675" t="str">
        <f t="shared" si="12"/>
        <v/>
      </c>
      <c r="AC38" s="676" t="str">
        <f t="shared" ca="1" si="8"/>
        <v/>
      </c>
    </row>
    <row r="39" spans="1:29" ht="18" customHeight="1" x14ac:dyDescent="0.25">
      <c r="B39" s="312"/>
      <c r="C39" s="326" t="s">
        <v>160</v>
      </c>
      <c r="D39" s="299"/>
      <c r="E39" s="494">
        <f t="shared" ref="E39:AA39" si="15">E11-E24</f>
        <v>0</v>
      </c>
      <c r="F39" s="495">
        <f t="shared" si="15"/>
        <v>0</v>
      </c>
      <c r="G39" s="496">
        <f t="shared" si="15"/>
        <v>0</v>
      </c>
      <c r="H39" s="497">
        <f t="shared" si="15"/>
        <v>0</v>
      </c>
      <c r="I39" s="494">
        <f t="shared" si="15"/>
        <v>0</v>
      </c>
      <c r="J39" s="494">
        <f t="shared" si="15"/>
        <v>0</v>
      </c>
      <c r="K39" s="494">
        <f t="shared" si="15"/>
        <v>0</v>
      </c>
      <c r="L39" s="494">
        <f t="shared" si="15"/>
        <v>0</v>
      </c>
      <c r="M39" s="494">
        <f t="shared" si="15"/>
        <v>0</v>
      </c>
      <c r="N39" s="494">
        <f t="shared" si="15"/>
        <v>0</v>
      </c>
      <c r="O39" s="494">
        <f t="shared" si="15"/>
        <v>0</v>
      </c>
      <c r="P39" s="494">
        <f t="shared" si="15"/>
        <v>0</v>
      </c>
      <c r="Q39" s="494">
        <f t="shared" si="15"/>
        <v>0</v>
      </c>
      <c r="R39" s="494">
        <f t="shared" si="15"/>
        <v>0</v>
      </c>
      <c r="S39" s="494">
        <f t="shared" si="15"/>
        <v>0</v>
      </c>
      <c r="T39" s="494">
        <f t="shared" si="15"/>
        <v>0</v>
      </c>
      <c r="U39" s="494">
        <f t="shared" si="15"/>
        <v>0</v>
      </c>
      <c r="V39" s="494">
        <f t="shared" si="15"/>
        <v>0</v>
      </c>
      <c r="W39" s="494">
        <f t="shared" si="15"/>
        <v>0</v>
      </c>
      <c r="X39" s="494">
        <f t="shared" si="15"/>
        <v>0</v>
      </c>
      <c r="Y39" s="494">
        <f t="shared" si="15"/>
        <v>0</v>
      </c>
      <c r="Z39" s="494">
        <f t="shared" si="15"/>
        <v>0</v>
      </c>
      <c r="AA39" s="494">
        <f t="shared" si="15"/>
        <v>0</v>
      </c>
      <c r="AB39" s="681" t="str">
        <f t="shared" si="12"/>
        <v/>
      </c>
      <c r="AC39" s="682" t="str">
        <f t="shared" ca="1" si="8"/>
        <v/>
      </c>
    </row>
    <row r="40" spans="1:29" s="968" customFormat="1" ht="18" customHeight="1" thickBot="1" x14ac:dyDescent="0.3">
      <c r="B40" s="981"/>
      <c r="C40" s="982" t="s">
        <v>161</v>
      </c>
      <c r="D40" s="971"/>
      <c r="E40" s="983" t="str">
        <f t="shared" ref="E40:AA40" si="16">IF(E11=0,"",E39/E11)</f>
        <v/>
      </c>
      <c r="F40" s="984" t="str">
        <f t="shared" si="16"/>
        <v/>
      </c>
      <c r="G40" s="985" t="str">
        <f t="shared" si="16"/>
        <v/>
      </c>
      <c r="H40" s="986" t="str">
        <f t="shared" si="16"/>
        <v/>
      </c>
      <c r="I40" s="983" t="str">
        <f t="shared" si="16"/>
        <v/>
      </c>
      <c r="J40" s="983" t="str">
        <f t="shared" si="16"/>
        <v/>
      </c>
      <c r="K40" s="983" t="str">
        <f t="shared" si="16"/>
        <v/>
      </c>
      <c r="L40" s="983" t="str">
        <f t="shared" si="16"/>
        <v/>
      </c>
      <c r="M40" s="983" t="str">
        <f t="shared" si="16"/>
        <v/>
      </c>
      <c r="N40" s="983" t="str">
        <f t="shared" si="16"/>
        <v/>
      </c>
      <c r="O40" s="983" t="str">
        <f t="shared" si="16"/>
        <v/>
      </c>
      <c r="P40" s="983" t="str">
        <f t="shared" si="16"/>
        <v/>
      </c>
      <c r="Q40" s="983" t="str">
        <f t="shared" si="16"/>
        <v/>
      </c>
      <c r="R40" s="983" t="str">
        <f t="shared" si="16"/>
        <v/>
      </c>
      <c r="S40" s="983" t="str">
        <f t="shared" si="16"/>
        <v/>
      </c>
      <c r="T40" s="983" t="str">
        <f t="shared" si="16"/>
        <v/>
      </c>
      <c r="U40" s="983" t="str">
        <f t="shared" si="16"/>
        <v/>
      </c>
      <c r="V40" s="983" t="str">
        <f t="shared" si="16"/>
        <v/>
      </c>
      <c r="W40" s="983" t="str">
        <f t="shared" si="16"/>
        <v/>
      </c>
      <c r="X40" s="983" t="str">
        <f t="shared" si="16"/>
        <v/>
      </c>
      <c r="Y40" s="983" t="str">
        <f t="shared" si="16"/>
        <v/>
      </c>
      <c r="Z40" s="983" t="str">
        <f t="shared" si="16"/>
        <v/>
      </c>
      <c r="AA40" s="983" t="str">
        <f t="shared" si="16"/>
        <v/>
      </c>
      <c r="AB40" s="987"/>
      <c r="AC40" s="988"/>
    </row>
    <row r="41" spans="1:29" s="306" customFormat="1" ht="5.0999999999999996" customHeight="1" thickBot="1" x14ac:dyDescent="0.3">
      <c r="B41" s="327"/>
      <c r="C41" s="328"/>
      <c r="D41" s="299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669"/>
      <c r="AC41" s="669"/>
    </row>
    <row r="42" spans="1:29" ht="18" customHeight="1" x14ac:dyDescent="0.25">
      <c r="B42" s="310"/>
      <c r="C42" s="329" t="s">
        <v>294</v>
      </c>
      <c r="D42" s="299"/>
      <c r="E42" s="465">
        <f>E43+E44</f>
        <v>0</v>
      </c>
      <c r="F42" s="466">
        <f t="shared" ref="F42:AA42" si="17">F43+F44</f>
        <v>0</v>
      </c>
      <c r="G42" s="499">
        <f t="shared" si="17"/>
        <v>0</v>
      </c>
      <c r="H42" s="468">
        <f t="shared" si="17"/>
        <v>0</v>
      </c>
      <c r="I42" s="465">
        <f t="shared" si="17"/>
        <v>0</v>
      </c>
      <c r="J42" s="465">
        <f t="shared" si="17"/>
        <v>0</v>
      </c>
      <c r="K42" s="465">
        <f t="shared" si="17"/>
        <v>0</v>
      </c>
      <c r="L42" s="465">
        <f t="shared" si="17"/>
        <v>0</v>
      </c>
      <c r="M42" s="465">
        <f t="shared" si="17"/>
        <v>0</v>
      </c>
      <c r="N42" s="465">
        <f t="shared" si="17"/>
        <v>0</v>
      </c>
      <c r="O42" s="465">
        <f t="shared" si="17"/>
        <v>0</v>
      </c>
      <c r="P42" s="465">
        <f t="shared" si="17"/>
        <v>0</v>
      </c>
      <c r="Q42" s="465">
        <f t="shared" si="17"/>
        <v>0</v>
      </c>
      <c r="R42" s="465">
        <f t="shared" si="17"/>
        <v>0</v>
      </c>
      <c r="S42" s="465">
        <f t="shared" si="17"/>
        <v>0</v>
      </c>
      <c r="T42" s="465">
        <f t="shared" si="17"/>
        <v>0</v>
      </c>
      <c r="U42" s="465">
        <f t="shared" si="17"/>
        <v>0</v>
      </c>
      <c r="V42" s="465">
        <f t="shared" si="17"/>
        <v>0</v>
      </c>
      <c r="W42" s="465">
        <f t="shared" si="17"/>
        <v>0</v>
      </c>
      <c r="X42" s="465">
        <f t="shared" si="17"/>
        <v>0</v>
      </c>
      <c r="Y42" s="465">
        <f t="shared" si="17"/>
        <v>0</v>
      </c>
      <c r="Z42" s="465">
        <f t="shared" si="17"/>
        <v>0</v>
      </c>
      <c r="AA42" s="465">
        <f t="shared" si="17"/>
        <v>0</v>
      </c>
      <c r="AB42" s="671" t="str">
        <f t="shared" si="12"/>
        <v/>
      </c>
      <c r="AC42" s="672" t="str">
        <f t="shared" ref="AC42:AC48" ca="1" si="18">IF(G42=0,"",(OFFSET(G42,0,DuréeSimul,,)-G42)/G42/DuréeSimul)</f>
        <v/>
      </c>
    </row>
    <row r="43" spans="1:29" ht="31.9" customHeight="1" outlineLevel="1" x14ac:dyDescent="0.25">
      <c r="B43" s="330"/>
      <c r="C43" s="331" t="s">
        <v>369</v>
      </c>
      <c r="D43" s="299"/>
      <c r="E43" s="469"/>
      <c r="F43" s="470"/>
      <c r="G43" s="492"/>
      <c r="H43" s="472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673" t="str">
        <f t="shared" si="12"/>
        <v/>
      </c>
      <c r="AC43" s="674" t="str">
        <f t="shared" ca="1" si="18"/>
        <v/>
      </c>
    </row>
    <row r="44" spans="1:29" ht="30" customHeight="1" outlineLevel="1" x14ac:dyDescent="0.25">
      <c r="B44" s="330"/>
      <c r="C44" s="331" t="s">
        <v>370</v>
      </c>
      <c r="D44" s="299"/>
      <c r="E44" s="500">
        <f>SUM(E45:E48)</f>
        <v>0</v>
      </c>
      <c r="F44" s="501">
        <f t="shared" ref="F44:AA44" si="19">SUM(F45:F48)</f>
        <v>0</v>
      </c>
      <c r="G44" s="502">
        <f t="shared" si="19"/>
        <v>0</v>
      </c>
      <c r="H44" s="503">
        <f t="shared" si="19"/>
        <v>0</v>
      </c>
      <c r="I44" s="500">
        <f t="shared" si="19"/>
        <v>0</v>
      </c>
      <c r="J44" s="500">
        <f t="shared" si="19"/>
        <v>0</v>
      </c>
      <c r="K44" s="500">
        <f t="shared" si="19"/>
        <v>0</v>
      </c>
      <c r="L44" s="500">
        <f t="shared" si="19"/>
        <v>0</v>
      </c>
      <c r="M44" s="500">
        <f t="shared" si="19"/>
        <v>0</v>
      </c>
      <c r="N44" s="500">
        <f t="shared" si="19"/>
        <v>0</v>
      </c>
      <c r="O44" s="500">
        <f t="shared" si="19"/>
        <v>0</v>
      </c>
      <c r="P44" s="500">
        <f t="shared" si="19"/>
        <v>0</v>
      </c>
      <c r="Q44" s="500">
        <f t="shared" si="19"/>
        <v>0</v>
      </c>
      <c r="R44" s="500">
        <f t="shared" si="19"/>
        <v>0</v>
      </c>
      <c r="S44" s="500">
        <f t="shared" si="19"/>
        <v>0</v>
      </c>
      <c r="T44" s="500">
        <f t="shared" si="19"/>
        <v>0</v>
      </c>
      <c r="U44" s="500">
        <f t="shared" si="19"/>
        <v>0</v>
      </c>
      <c r="V44" s="500">
        <f t="shared" si="19"/>
        <v>0</v>
      </c>
      <c r="W44" s="500">
        <f t="shared" si="19"/>
        <v>0</v>
      </c>
      <c r="X44" s="500">
        <f t="shared" si="19"/>
        <v>0</v>
      </c>
      <c r="Y44" s="500">
        <f t="shared" si="19"/>
        <v>0</v>
      </c>
      <c r="Z44" s="500">
        <f t="shared" si="19"/>
        <v>0</v>
      </c>
      <c r="AA44" s="500">
        <f t="shared" si="19"/>
        <v>0</v>
      </c>
      <c r="AB44" s="683" t="str">
        <f t="shared" si="12"/>
        <v/>
      </c>
      <c r="AC44" s="676" t="str">
        <f t="shared" ca="1" si="18"/>
        <v/>
      </c>
    </row>
    <row r="45" spans="1:29" ht="30" outlineLevel="1" x14ac:dyDescent="0.25">
      <c r="B45" s="330"/>
      <c r="C45" s="332" t="s">
        <v>371</v>
      </c>
      <c r="D45" s="299"/>
      <c r="E45" s="488"/>
      <c r="F45" s="489"/>
      <c r="G45" s="490"/>
      <c r="H45" s="504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679" t="str">
        <f t="shared" si="12"/>
        <v/>
      </c>
      <c r="AC45" s="680" t="str">
        <f t="shared" ca="1" si="18"/>
        <v/>
      </c>
    </row>
    <row r="46" spans="1:29" ht="30" outlineLevel="1" x14ac:dyDescent="0.25">
      <c r="B46" s="330"/>
      <c r="C46" s="332" t="s">
        <v>419</v>
      </c>
      <c r="D46" s="299"/>
      <c r="E46" s="488"/>
      <c r="F46" s="489"/>
      <c r="G46" s="490"/>
      <c r="H46" s="504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679" t="str">
        <f t="shared" si="12"/>
        <v/>
      </c>
      <c r="AC46" s="680" t="str">
        <f t="shared" ca="1" si="18"/>
        <v/>
      </c>
    </row>
    <row r="47" spans="1:29" ht="30" outlineLevel="1" x14ac:dyDescent="0.25">
      <c r="B47" s="330"/>
      <c r="C47" s="332" t="s">
        <v>418</v>
      </c>
      <c r="D47" s="299"/>
      <c r="E47" s="488"/>
      <c r="F47" s="489"/>
      <c r="G47" s="490"/>
      <c r="H47" s="504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679" t="str">
        <f t="shared" si="12"/>
        <v/>
      </c>
      <c r="AC47" s="680" t="str">
        <f t="shared" ca="1" si="18"/>
        <v/>
      </c>
    </row>
    <row r="48" spans="1:29" s="301" customFormat="1" ht="30.75" outlineLevel="1" thickBot="1" x14ac:dyDescent="0.3">
      <c r="A48" s="296"/>
      <c r="B48" s="333"/>
      <c r="C48" s="332" t="s">
        <v>420</v>
      </c>
      <c r="D48" s="299"/>
      <c r="E48" s="473"/>
      <c r="F48" s="474"/>
      <c r="G48" s="505"/>
      <c r="H48" s="476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677" t="str">
        <f t="shared" si="12"/>
        <v/>
      </c>
      <c r="AC48" s="678" t="str">
        <f t="shared" ca="1" si="18"/>
        <v/>
      </c>
    </row>
    <row r="49" spans="1:29" s="306" customFormat="1" ht="19.149999999999999" customHeight="1" thickBot="1" x14ac:dyDescent="0.3">
      <c r="A49" s="334"/>
      <c r="B49" s="317"/>
      <c r="C49" s="318"/>
      <c r="D49" s="299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684"/>
      <c r="AC49" s="684"/>
    </row>
    <row r="50" spans="1:29" s="301" customFormat="1" ht="24.95" customHeight="1" thickBot="1" x14ac:dyDescent="0.3">
      <c r="A50" s="1173" t="s">
        <v>50</v>
      </c>
      <c r="B50" s="1173"/>
      <c r="C50" s="1173"/>
      <c r="D50" s="299"/>
      <c r="E50" s="300" t="str">
        <f t="shared" ref="E50:AA50" si="20">IF(E51=AnnéeDemInvest,"Démarrage du projet",IF(E51=AnnéeFinInvest,"Fin du projet",""))</f>
        <v/>
      </c>
      <c r="F50" s="300" t="str">
        <f t="shared" si="20"/>
        <v/>
      </c>
      <c r="G50" s="300" t="str">
        <f t="shared" si="20"/>
        <v/>
      </c>
      <c r="H50" s="300" t="str">
        <f t="shared" si="20"/>
        <v/>
      </c>
      <c r="I50" s="300" t="str">
        <f t="shared" si="20"/>
        <v/>
      </c>
      <c r="J50" s="300" t="str">
        <f t="shared" si="20"/>
        <v/>
      </c>
      <c r="K50" s="300" t="str">
        <f t="shared" si="20"/>
        <v/>
      </c>
      <c r="L50" s="300" t="str">
        <f t="shared" si="20"/>
        <v/>
      </c>
      <c r="M50" s="300" t="str">
        <f t="shared" si="20"/>
        <v/>
      </c>
      <c r="N50" s="300" t="str">
        <f t="shared" si="20"/>
        <v/>
      </c>
      <c r="O50" s="300" t="str">
        <f t="shared" si="20"/>
        <v/>
      </c>
      <c r="P50" s="300" t="str">
        <f t="shared" si="20"/>
        <v/>
      </c>
      <c r="Q50" s="300" t="str">
        <f t="shared" si="20"/>
        <v/>
      </c>
      <c r="R50" s="300" t="str">
        <f t="shared" si="20"/>
        <v/>
      </c>
      <c r="S50" s="300" t="str">
        <f t="shared" si="20"/>
        <v/>
      </c>
      <c r="T50" s="300" t="str">
        <f t="shared" si="20"/>
        <v/>
      </c>
      <c r="U50" s="300" t="str">
        <f t="shared" si="20"/>
        <v/>
      </c>
      <c r="V50" s="300" t="str">
        <f t="shared" si="20"/>
        <v/>
      </c>
      <c r="W50" s="300" t="str">
        <f t="shared" si="20"/>
        <v/>
      </c>
      <c r="X50" s="300" t="str">
        <f t="shared" si="20"/>
        <v/>
      </c>
      <c r="Y50" s="300" t="str">
        <f t="shared" si="20"/>
        <v/>
      </c>
      <c r="Z50" s="300" t="str">
        <f t="shared" si="20"/>
        <v/>
      </c>
      <c r="AA50" s="300" t="str">
        <f t="shared" si="20"/>
        <v/>
      </c>
      <c r="AB50" s="1169" t="str">
        <f>"Evolution moyenne " &amp; AnnéeN-2 &amp; " / " &amp; AnnéeN-1</f>
        <v>Evolution moyenne 2008 / 2009</v>
      </c>
      <c r="AC50" s="1171" t="str">
        <f>"Evolution moyenne " &amp; AnnéeN &amp; " / " &amp; AnnéeN+DuréeSimul</f>
        <v>Evolution moyenne 2010 / 2010</v>
      </c>
    </row>
    <row r="51" spans="1:29" s="305" customFormat="1" ht="20.100000000000001" customHeight="1" thickBot="1" x14ac:dyDescent="0.3">
      <c r="A51" s="302"/>
      <c r="B51" s="303" t="s">
        <v>0</v>
      </c>
      <c r="C51" s="304" t="s">
        <v>208</v>
      </c>
      <c r="D51" s="299"/>
      <c r="E51" s="59">
        <f>F51-1</f>
        <v>2008</v>
      </c>
      <c r="F51" s="60">
        <f>G51-1</f>
        <v>2009</v>
      </c>
      <c r="G51" s="57">
        <f>AnnéeN</f>
        <v>2010</v>
      </c>
      <c r="H51" s="110">
        <f>G51+1</f>
        <v>2011</v>
      </c>
      <c r="I51" s="59">
        <f t="shared" ref="I51:AA51" si="21">H51+1</f>
        <v>2012</v>
      </c>
      <c r="J51" s="59">
        <f t="shared" si="21"/>
        <v>2013</v>
      </c>
      <c r="K51" s="59">
        <f t="shared" si="21"/>
        <v>2014</v>
      </c>
      <c r="L51" s="59">
        <f t="shared" si="21"/>
        <v>2015</v>
      </c>
      <c r="M51" s="59">
        <f t="shared" si="21"/>
        <v>2016</v>
      </c>
      <c r="N51" s="59">
        <f t="shared" si="21"/>
        <v>2017</v>
      </c>
      <c r="O51" s="59">
        <f t="shared" si="21"/>
        <v>2018</v>
      </c>
      <c r="P51" s="59">
        <f t="shared" si="21"/>
        <v>2019</v>
      </c>
      <c r="Q51" s="59">
        <f t="shared" si="21"/>
        <v>2020</v>
      </c>
      <c r="R51" s="59">
        <f t="shared" si="21"/>
        <v>2021</v>
      </c>
      <c r="S51" s="59">
        <f t="shared" si="21"/>
        <v>2022</v>
      </c>
      <c r="T51" s="59">
        <f t="shared" si="21"/>
        <v>2023</v>
      </c>
      <c r="U51" s="59">
        <f t="shared" si="21"/>
        <v>2024</v>
      </c>
      <c r="V51" s="59">
        <f t="shared" si="21"/>
        <v>2025</v>
      </c>
      <c r="W51" s="59">
        <f t="shared" si="21"/>
        <v>2026</v>
      </c>
      <c r="X51" s="59">
        <f t="shared" si="21"/>
        <v>2027</v>
      </c>
      <c r="Y51" s="59">
        <f t="shared" si="21"/>
        <v>2028</v>
      </c>
      <c r="Z51" s="59">
        <f t="shared" si="21"/>
        <v>2029</v>
      </c>
      <c r="AA51" s="59">
        <f t="shared" si="21"/>
        <v>2030</v>
      </c>
      <c r="AB51" s="1170"/>
      <c r="AC51" s="1172"/>
    </row>
    <row r="52" spans="1:29" s="306" customFormat="1" ht="5.0999999999999996" customHeight="1" thickBot="1" x14ac:dyDescent="0.3">
      <c r="B52" s="307"/>
      <c r="C52" s="308"/>
      <c r="D52" s="29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669"/>
      <c r="AC52" s="669"/>
    </row>
    <row r="53" spans="1:29" ht="18" customHeight="1" x14ac:dyDescent="0.25">
      <c r="B53" s="1043" t="s">
        <v>422</v>
      </c>
      <c r="C53" s="1042" t="s">
        <v>421</v>
      </c>
      <c r="D53" s="299"/>
      <c r="E53" s="506"/>
      <c r="F53" s="507"/>
      <c r="G53" s="508"/>
      <c r="H53" s="509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671" t="str">
        <f t="shared" ref="AB53:AB58" si="22">IF(E53=0,"",(F53-E53)/E53/2)</f>
        <v/>
      </c>
      <c r="AC53" s="672" t="str">
        <f t="shared" ref="AC53:AC58" ca="1" si="23">IF(G53=0,"",(OFFSET(G53,0,DuréeSimul,,)-G53)/G53/DuréeSimul)</f>
        <v/>
      </c>
    </row>
    <row r="54" spans="1:29" ht="33" customHeight="1" x14ac:dyDescent="0.25">
      <c r="B54" s="1045" t="s">
        <v>424</v>
      </c>
      <c r="C54" s="1044" t="s">
        <v>423</v>
      </c>
      <c r="D54" s="299"/>
      <c r="E54" s="511"/>
      <c r="F54" s="512"/>
      <c r="G54" s="513"/>
      <c r="H54" s="514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675" t="str">
        <f t="shared" si="22"/>
        <v/>
      </c>
      <c r="AC54" s="676" t="str">
        <f t="shared" ca="1" si="23"/>
        <v/>
      </c>
    </row>
    <row r="55" spans="1:29" s="439" customFormat="1" ht="15.75" x14ac:dyDescent="0.25">
      <c r="B55" s="336"/>
      <c r="C55" s="440" t="s">
        <v>372</v>
      </c>
      <c r="D55" s="299"/>
      <c r="E55" s="515">
        <f>E53-E42-E54</f>
        <v>0</v>
      </c>
      <c r="F55" s="516">
        <f t="shared" ref="F55:AA55" si="24">F53-F42-F54</f>
        <v>0</v>
      </c>
      <c r="G55" s="517">
        <f t="shared" si="24"/>
        <v>0</v>
      </c>
      <c r="H55" s="518">
        <f t="shared" si="24"/>
        <v>0</v>
      </c>
      <c r="I55" s="515">
        <f t="shared" si="24"/>
        <v>0</v>
      </c>
      <c r="J55" s="515">
        <f t="shared" si="24"/>
        <v>0</v>
      </c>
      <c r="K55" s="515">
        <f t="shared" si="24"/>
        <v>0</v>
      </c>
      <c r="L55" s="515">
        <f t="shared" si="24"/>
        <v>0</v>
      </c>
      <c r="M55" s="515">
        <f t="shared" si="24"/>
        <v>0</v>
      </c>
      <c r="N55" s="515">
        <f t="shared" si="24"/>
        <v>0</v>
      </c>
      <c r="O55" s="515">
        <f t="shared" si="24"/>
        <v>0</v>
      </c>
      <c r="P55" s="515">
        <f t="shared" si="24"/>
        <v>0</v>
      </c>
      <c r="Q55" s="515">
        <f t="shared" si="24"/>
        <v>0</v>
      </c>
      <c r="R55" s="515">
        <f t="shared" si="24"/>
        <v>0</v>
      </c>
      <c r="S55" s="515">
        <f t="shared" si="24"/>
        <v>0</v>
      </c>
      <c r="T55" s="515">
        <f t="shared" si="24"/>
        <v>0</v>
      </c>
      <c r="U55" s="515">
        <f t="shared" si="24"/>
        <v>0</v>
      </c>
      <c r="V55" s="515">
        <f t="shared" si="24"/>
        <v>0</v>
      </c>
      <c r="W55" s="515">
        <f t="shared" si="24"/>
        <v>0</v>
      </c>
      <c r="X55" s="515">
        <f t="shared" si="24"/>
        <v>0</v>
      </c>
      <c r="Y55" s="515">
        <f t="shared" si="24"/>
        <v>0</v>
      </c>
      <c r="Z55" s="515">
        <f t="shared" si="24"/>
        <v>0</v>
      </c>
      <c r="AA55" s="515">
        <f t="shared" si="24"/>
        <v>0</v>
      </c>
      <c r="AB55" s="675" t="str">
        <f t="shared" si="22"/>
        <v/>
      </c>
      <c r="AC55" s="676" t="str">
        <f t="shared" ca="1" si="23"/>
        <v/>
      </c>
    </row>
    <row r="56" spans="1:29" s="968" customFormat="1" ht="30" x14ac:dyDescent="0.25">
      <c r="B56" s="989"/>
      <c r="C56" s="1046" t="s">
        <v>373</v>
      </c>
      <c r="D56" s="971"/>
      <c r="E56" s="990" t="str">
        <f t="shared" ref="E56:AA56" si="25">IFERROR(E55/(E53-E42),"")</f>
        <v/>
      </c>
      <c r="F56" s="991" t="str">
        <f t="shared" si="25"/>
        <v/>
      </c>
      <c r="G56" s="992" t="str">
        <f t="shared" si="25"/>
        <v/>
      </c>
      <c r="H56" s="993" t="str">
        <f t="shared" si="25"/>
        <v/>
      </c>
      <c r="I56" s="990" t="str">
        <f t="shared" si="25"/>
        <v/>
      </c>
      <c r="J56" s="990" t="str">
        <f t="shared" si="25"/>
        <v/>
      </c>
      <c r="K56" s="990" t="str">
        <f t="shared" si="25"/>
        <v/>
      </c>
      <c r="L56" s="990" t="str">
        <f t="shared" si="25"/>
        <v/>
      </c>
      <c r="M56" s="990" t="str">
        <f t="shared" si="25"/>
        <v/>
      </c>
      <c r="N56" s="990" t="str">
        <f t="shared" si="25"/>
        <v/>
      </c>
      <c r="O56" s="990" t="str">
        <f t="shared" si="25"/>
        <v/>
      </c>
      <c r="P56" s="990" t="str">
        <f t="shared" si="25"/>
        <v/>
      </c>
      <c r="Q56" s="990" t="str">
        <f t="shared" si="25"/>
        <v/>
      </c>
      <c r="R56" s="990" t="str">
        <f t="shared" si="25"/>
        <v/>
      </c>
      <c r="S56" s="990" t="str">
        <f t="shared" si="25"/>
        <v/>
      </c>
      <c r="T56" s="990" t="str">
        <f t="shared" si="25"/>
        <v/>
      </c>
      <c r="U56" s="990" t="str">
        <f t="shared" si="25"/>
        <v/>
      </c>
      <c r="V56" s="990" t="str">
        <f t="shared" si="25"/>
        <v/>
      </c>
      <c r="W56" s="990" t="str">
        <f t="shared" si="25"/>
        <v/>
      </c>
      <c r="X56" s="990" t="str">
        <f t="shared" si="25"/>
        <v/>
      </c>
      <c r="Y56" s="990" t="str">
        <f t="shared" si="25"/>
        <v/>
      </c>
      <c r="Z56" s="990" t="str">
        <f t="shared" si="25"/>
        <v/>
      </c>
      <c r="AA56" s="990" t="str">
        <f t="shared" si="25"/>
        <v/>
      </c>
      <c r="AB56" s="976" t="e">
        <f t="shared" si="22"/>
        <v>#VALUE!</v>
      </c>
      <c r="AC56" s="977" t="e">
        <f t="shared" ca="1" si="23"/>
        <v>#VALUE!</v>
      </c>
    </row>
    <row r="57" spans="1:29" ht="35.25" customHeight="1" x14ac:dyDescent="0.25">
      <c r="B57" s="336"/>
      <c r="C57" s="337" t="s">
        <v>425</v>
      </c>
      <c r="D57" s="299"/>
      <c r="E57" s="494">
        <f t="shared" ref="E57:AA57" si="26">E53-E54</f>
        <v>0</v>
      </c>
      <c r="F57" s="495">
        <f t="shared" si="26"/>
        <v>0</v>
      </c>
      <c r="G57" s="496">
        <f t="shared" si="26"/>
        <v>0</v>
      </c>
      <c r="H57" s="497">
        <f t="shared" si="26"/>
        <v>0</v>
      </c>
      <c r="I57" s="494">
        <f t="shared" si="26"/>
        <v>0</v>
      </c>
      <c r="J57" s="494">
        <f t="shared" si="26"/>
        <v>0</v>
      </c>
      <c r="K57" s="494">
        <f t="shared" si="26"/>
        <v>0</v>
      </c>
      <c r="L57" s="494">
        <f t="shared" si="26"/>
        <v>0</v>
      </c>
      <c r="M57" s="494">
        <f t="shared" si="26"/>
        <v>0</v>
      </c>
      <c r="N57" s="494">
        <f t="shared" si="26"/>
        <v>0</v>
      </c>
      <c r="O57" s="494">
        <f t="shared" si="26"/>
        <v>0</v>
      </c>
      <c r="P57" s="494">
        <f t="shared" si="26"/>
        <v>0</v>
      </c>
      <c r="Q57" s="494">
        <f t="shared" si="26"/>
        <v>0</v>
      </c>
      <c r="R57" s="494">
        <f t="shared" si="26"/>
        <v>0</v>
      </c>
      <c r="S57" s="494">
        <f t="shared" si="26"/>
        <v>0</v>
      </c>
      <c r="T57" s="494">
        <f t="shared" si="26"/>
        <v>0</v>
      </c>
      <c r="U57" s="494">
        <f t="shared" si="26"/>
        <v>0</v>
      </c>
      <c r="V57" s="494">
        <f t="shared" si="26"/>
        <v>0</v>
      </c>
      <c r="W57" s="494">
        <f t="shared" si="26"/>
        <v>0</v>
      </c>
      <c r="X57" s="494">
        <f t="shared" si="26"/>
        <v>0</v>
      </c>
      <c r="Y57" s="494">
        <f t="shared" si="26"/>
        <v>0</v>
      </c>
      <c r="Z57" s="494">
        <f t="shared" si="26"/>
        <v>0</v>
      </c>
      <c r="AA57" s="494">
        <f t="shared" si="26"/>
        <v>0</v>
      </c>
      <c r="AB57" s="675" t="str">
        <f t="shared" si="22"/>
        <v/>
      </c>
      <c r="AC57" s="676" t="str">
        <f t="shared" ca="1" si="23"/>
        <v/>
      </c>
    </row>
    <row r="58" spans="1:29" s="968" customFormat="1" ht="18" customHeight="1" thickBot="1" x14ac:dyDescent="0.3">
      <c r="B58" s="994"/>
      <c r="C58" s="995" t="s">
        <v>426</v>
      </c>
      <c r="D58" s="971"/>
      <c r="E58" s="996" t="str">
        <f t="shared" ref="E58:AA58" si="27">IF(E53=0,"",E57/E53)</f>
        <v/>
      </c>
      <c r="F58" s="997" t="str">
        <f t="shared" si="27"/>
        <v/>
      </c>
      <c r="G58" s="998" t="str">
        <f t="shared" si="27"/>
        <v/>
      </c>
      <c r="H58" s="999" t="str">
        <f t="shared" si="27"/>
        <v/>
      </c>
      <c r="I58" s="1000" t="str">
        <f t="shared" si="27"/>
        <v/>
      </c>
      <c r="J58" s="1000" t="str">
        <f t="shared" si="27"/>
        <v/>
      </c>
      <c r="K58" s="1000" t="str">
        <f t="shared" si="27"/>
        <v/>
      </c>
      <c r="L58" s="1000" t="str">
        <f t="shared" si="27"/>
        <v/>
      </c>
      <c r="M58" s="1000" t="str">
        <f t="shared" si="27"/>
        <v/>
      </c>
      <c r="N58" s="1000" t="str">
        <f t="shared" si="27"/>
        <v/>
      </c>
      <c r="O58" s="1000" t="str">
        <f t="shared" si="27"/>
        <v/>
      </c>
      <c r="P58" s="1000" t="str">
        <f t="shared" si="27"/>
        <v/>
      </c>
      <c r="Q58" s="1000" t="str">
        <f t="shared" si="27"/>
        <v/>
      </c>
      <c r="R58" s="1000" t="str">
        <f t="shared" si="27"/>
        <v/>
      </c>
      <c r="S58" s="1000" t="str">
        <f t="shared" si="27"/>
        <v/>
      </c>
      <c r="T58" s="1000" t="str">
        <f t="shared" si="27"/>
        <v/>
      </c>
      <c r="U58" s="1000" t="str">
        <f t="shared" si="27"/>
        <v/>
      </c>
      <c r="V58" s="1000" t="str">
        <f t="shared" si="27"/>
        <v/>
      </c>
      <c r="W58" s="1000" t="str">
        <f t="shared" si="27"/>
        <v/>
      </c>
      <c r="X58" s="1000" t="str">
        <f t="shared" si="27"/>
        <v/>
      </c>
      <c r="Y58" s="1000" t="str">
        <f t="shared" si="27"/>
        <v/>
      </c>
      <c r="Z58" s="1000" t="str">
        <f t="shared" si="27"/>
        <v/>
      </c>
      <c r="AA58" s="1000" t="str">
        <f t="shared" si="27"/>
        <v/>
      </c>
      <c r="AB58" s="987" t="e">
        <f t="shared" si="22"/>
        <v>#VALUE!</v>
      </c>
      <c r="AC58" s="988" t="e">
        <f t="shared" ca="1" si="23"/>
        <v>#VALUE!</v>
      </c>
    </row>
    <row r="59" spans="1:29" s="306" customFormat="1" ht="8.1" customHeight="1" thickBot="1" x14ac:dyDescent="0.3">
      <c r="A59" s="334"/>
      <c r="B59" s="317"/>
      <c r="C59" s="318"/>
      <c r="D59" s="299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684"/>
      <c r="AC59" s="684"/>
    </row>
    <row r="60" spans="1:29" s="301" customFormat="1" ht="24.95" customHeight="1" thickBot="1" x14ac:dyDescent="0.3">
      <c r="A60" s="1173" t="s">
        <v>374</v>
      </c>
      <c r="B60" s="1173"/>
      <c r="C60" s="1173"/>
      <c r="D60" s="299"/>
      <c r="E60" s="300" t="str">
        <f t="shared" ref="E60:AA60" si="28">IF(E61=AnnéeDemInvest,"Démarrage du projet",IF(E61=AnnéeFinInvest,"Fin du projet",""))</f>
        <v/>
      </c>
      <c r="F60" s="300" t="str">
        <f t="shared" si="28"/>
        <v/>
      </c>
      <c r="G60" s="300" t="str">
        <f t="shared" si="28"/>
        <v/>
      </c>
      <c r="H60" s="300" t="str">
        <f t="shared" si="28"/>
        <v/>
      </c>
      <c r="I60" s="300" t="str">
        <f t="shared" si="28"/>
        <v/>
      </c>
      <c r="J60" s="300" t="str">
        <f t="shared" si="28"/>
        <v/>
      </c>
      <c r="K60" s="300" t="str">
        <f t="shared" si="28"/>
        <v/>
      </c>
      <c r="L60" s="300" t="str">
        <f t="shared" si="28"/>
        <v/>
      </c>
      <c r="M60" s="300" t="str">
        <f t="shared" si="28"/>
        <v/>
      </c>
      <c r="N60" s="300" t="str">
        <f t="shared" si="28"/>
        <v/>
      </c>
      <c r="O60" s="300" t="str">
        <f t="shared" si="28"/>
        <v/>
      </c>
      <c r="P60" s="300" t="str">
        <f t="shared" si="28"/>
        <v/>
      </c>
      <c r="Q60" s="300" t="str">
        <f t="shared" si="28"/>
        <v/>
      </c>
      <c r="R60" s="300" t="str">
        <f t="shared" si="28"/>
        <v/>
      </c>
      <c r="S60" s="300" t="str">
        <f t="shared" si="28"/>
        <v/>
      </c>
      <c r="T60" s="300" t="str">
        <f t="shared" si="28"/>
        <v/>
      </c>
      <c r="U60" s="300" t="str">
        <f t="shared" si="28"/>
        <v/>
      </c>
      <c r="V60" s="300" t="str">
        <f t="shared" si="28"/>
        <v/>
      </c>
      <c r="W60" s="300" t="str">
        <f t="shared" si="28"/>
        <v/>
      </c>
      <c r="X60" s="300" t="str">
        <f t="shared" si="28"/>
        <v/>
      </c>
      <c r="Y60" s="300" t="str">
        <f t="shared" si="28"/>
        <v/>
      </c>
      <c r="Z60" s="300" t="str">
        <f t="shared" si="28"/>
        <v/>
      </c>
      <c r="AA60" s="300" t="str">
        <f t="shared" si="28"/>
        <v/>
      </c>
      <c r="AB60" s="1169" t="str">
        <f>"Evolution moyenne " &amp; AnnéeN-2 &amp; " / " &amp; AnnéeN-1</f>
        <v>Evolution moyenne 2008 / 2009</v>
      </c>
      <c r="AC60" s="1171" t="str">
        <f>"Evolution moyenne " &amp; AnnéeN &amp; " / " &amp; AnnéeN+DuréeSimul</f>
        <v>Evolution moyenne 2010 / 2010</v>
      </c>
    </row>
    <row r="61" spans="1:29" s="305" customFormat="1" ht="20.100000000000001" customHeight="1" thickBot="1" x14ac:dyDescent="0.3">
      <c r="A61" s="302"/>
      <c r="B61" s="303" t="s">
        <v>0</v>
      </c>
      <c r="C61" s="304" t="s">
        <v>208</v>
      </c>
      <c r="D61" s="299"/>
      <c r="E61" s="59">
        <f>F61-1</f>
        <v>2008</v>
      </c>
      <c r="F61" s="60">
        <f>G61-1</f>
        <v>2009</v>
      </c>
      <c r="G61" s="57">
        <f>AnnéeN</f>
        <v>2010</v>
      </c>
      <c r="H61" s="110">
        <f>G61+1</f>
        <v>2011</v>
      </c>
      <c r="I61" s="59">
        <f t="shared" ref="I61:AA61" si="29">H61+1</f>
        <v>2012</v>
      </c>
      <c r="J61" s="59">
        <f t="shared" si="29"/>
        <v>2013</v>
      </c>
      <c r="K61" s="59">
        <f t="shared" si="29"/>
        <v>2014</v>
      </c>
      <c r="L61" s="59">
        <f t="shared" si="29"/>
        <v>2015</v>
      </c>
      <c r="M61" s="59">
        <f t="shared" si="29"/>
        <v>2016</v>
      </c>
      <c r="N61" s="59">
        <f t="shared" si="29"/>
        <v>2017</v>
      </c>
      <c r="O61" s="59">
        <f t="shared" si="29"/>
        <v>2018</v>
      </c>
      <c r="P61" s="59">
        <f t="shared" si="29"/>
        <v>2019</v>
      </c>
      <c r="Q61" s="59">
        <f t="shared" si="29"/>
        <v>2020</v>
      </c>
      <c r="R61" s="59">
        <f t="shared" si="29"/>
        <v>2021</v>
      </c>
      <c r="S61" s="59">
        <f t="shared" si="29"/>
        <v>2022</v>
      </c>
      <c r="T61" s="59">
        <f t="shared" si="29"/>
        <v>2023</v>
      </c>
      <c r="U61" s="59">
        <f t="shared" si="29"/>
        <v>2024</v>
      </c>
      <c r="V61" s="59">
        <f t="shared" si="29"/>
        <v>2025</v>
      </c>
      <c r="W61" s="59">
        <f t="shared" si="29"/>
        <v>2026</v>
      </c>
      <c r="X61" s="59">
        <f t="shared" si="29"/>
        <v>2027</v>
      </c>
      <c r="Y61" s="59">
        <f t="shared" si="29"/>
        <v>2028</v>
      </c>
      <c r="Z61" s="59">
        <f t="shared" si="29"/>
        <v>2029</v>
      </c>
      <c r="AA61" s="59">
        <f t="shared" si="29"/>
        <v>2030</v>
      </c>
      <c r="AB61" s="1170"/>
      <c r="AC61" s="1172"/>
    </row>
    <row r="62" spans="1:29" s="306" customFormat="1" ht="5.0999999999999996" customHeight="1" x14ac:dyDescent="0.25">
      <c r="B62" s="317"/>
      <c r="C62" s="318"/>
      <c r="D62" s="29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669"/>
      <c r="AC62" s="669"/>
    </row>
    <row r="63" spans="1:29" s="301" customFormat="1" ht="20.100000000000001" customHeight="1" x14ac:dyDescent="0.25">
      <c r="A63" s="305"/>
      <c r="B63" s="338" t="s">
        <v>163</v>
      </c>
      <c r="C63" s="339"/>
      <c r="D63" s="29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685"/>
      <c r="AC63" s="685"/>
    </row>
    <row r="64" spans="1:29" s="306" customFormat="1" ht="5.0999999999999996" customHeight="1" outlineLevel="1" thickBot="1" x14ac:dyDescent="0.3">
      <c r="B64" s="307"/>
      <c r="C64" s="308"/>
      <c r="D64" s="29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669"/>
      <c r="AC64" s="669"/>
    </row>
    <row r="65" spans="1:29" s="305" customFormat="1" ht="18" customHeight="1" outlineLevel="1" x14ac:dyDescent="0.25">
      <c r="A65" s="296"/>
      <c r="B65" s="441" t="s">
        <v>375</v>
      </c>
      <c r="C65" s="442" t="s">
        <v>376</v>
      </c>
      <c r="D65" s="299"/>
      <c r="E65" s="519"/>
      <c r="F65" s="520"/>
      <c r="G65" s="521"/>
      <c r="H65" s="522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671" t="str">
        <f>IF(E65=0,"",(F65-E65)/E65/2)</f>
        <v/>
      </c>
      <c r="AC65" s="672" t="str">
        <f ca="1">IF(G65=0,"",(OFFSET(G65,0,DuréeSimul,,)-G65)/G65/DuréeSimul)</f>
        <v/>
      </c>
    </row>
    <row r="66" spans="1:29" s="305" customFormat="1" ht="18" customHeight="1" outlineLevel="1" x14ac:dyDescent="0.25">
      <c r="A66" s="296"/>
      <c r="B66" s="443" t="s">
        <v>405</v>
      </c>
      <c r="C66" s="444" t="s">
        <v>404</v>
      </c>
      <c r="D66" s="299"/>
      <c r="E66" s="523"/>
      <c r="F66" s="524"/>
      <c r="G66" s="525"/>
      <c r="H66" s="526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686"/>
      <c r="AC66" s="687"/>
    </row>
    <row r="67" spans="1:29" s="305" customFormat="1" ht="18" customHeight="1" outlineLevel="1" x14ac:dyDescent="0.25">
      <c r="A67" s="296"/>
      <c r="B67" s="443" t="s">
        <v>377</v>
      </c>
      <c r="C67" s="444" t="s">
        <v>379</v>
      </c>
      <c r="D67" s="299"/>
      <c r="E67" s="523"/>
      <c r="F67" s="524"/>
      <c r="G67" s="525"/>
      <c r="H67" s="526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686"/>
      <c r="AC67" s="687"/>
    </row>
    <row r="68" spans="1:29" s="305" customFormat="1" ht="18" customHeight="1" outlineLevel="1" thickBot="1" x14ac:dyDescent="0.3">
      <c r="A68" s="296"/>
      <c r="B68" s="445" t="s">
        <v>378</v>
      </c>
      <c r="C68" s="446" t="s">
        <v>392</v>
      </c>
      <c r="D68" s="299"/>
      <c r="E68" s="527"/>
      <c r="F68" s="528"/>
      <c r="G68" s="529"/>
      <c r="H68" s="530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677" t="str">
        <f>IF(E68=0,"",(F68-E68)/E68/2)</f>
        <v/>
      </c>
      <c r="AC68" s="678" t="str">
        <f ca="1">IF(G68=0,"",(OFFSET(G68,0,DuréeSimul,,)-G68)/G68/DuréeSimul)</f>
        <v/>
      </c>
    </row>
    <row r="69" spans="1:29" s="306" customFormat="1" ht="5.0999999999999996" customHeight="1" outlineLevel="1" thickBot="1" x14ac:dyDescent="0.3">
      <c r="B69" s="317"/>
      <c r="C69" s="318"/>
      <c r="D69" s="299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669"/>
      <c r="AC69" s="669"/>
    </row>
    <row r="70" spans="1:29" s="305" customFormat="1" ht="18" customHeight="1" outlineLevel="1" x14ac:dyDescent="0.25">
      <c r="A70" s="296"/>
      <c r="B70" s="447" t="s">
        <v>393</v>
      </c>
      <c r="C70" s="448" t="s">
        <v>382</v>
      </c>
      <c r="D70" s="299"/>
      <c r="E70" s="519"/>
      <c r="F70" s="520"/>
      <c r="G70" s="532"/>
      <c r="H70" s="522"/>
      <c r="I70" s="519"/>
      <c r="J70" s="519"/>
      <c r="K70" s="519"/>
      <c r="L70" s="519"/>
      <c r="M70" s="519"/>
      <c r="N70" s="519"/>
      <c r="O70" s="519"/>
      <c r="P70" s="519"/>
      <c r="Q70" s="519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671" t="str">
        <f>IF(E70=0,"",(F70-E70)/E70/2)</f>
        <v/>
      </c>
      <c r="AC70" s="672" t="str">
        <f ca="1">IF(G70=0,"",(OFFSET(G70,0,DuréeSimul,,)-G70)/G70/DuréeSimul)</f>
        <v/>
      </c>
    </row>
    <row r="71" spans="1:29" s="305" customFormat="1" ht="18" customHeight="1" outlineLevel="1" x14ac:dyDescent="0.25">
      <c r="A71" s="296"/>
      <c r="B71" s="449" t="s">
        <v>380</v>
      </c>
      <c r="C71" s="450" t="s">
        <v>383</v>
      </c>
      <c r="D71" s="299"/>
      <c r="E71" s="488"/>
      <c r="F71" s="533"/>
      <c r="G71" s="534"/>
      <c r="H71" s="535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675" t="str">
        <f>IF(E71=0,"",(F71-E71)/E71/2)</f>
        <v/>
      </c>
      <c r="AC71" s="676" t="str">
        <f ca="1">IF(G71=0,"",(OFFSET(G71,0,DuréeSimul,,)-G71)/G71/DuréeSimul)</f>
        <v/>
      </c>
    </row>
    <row r="72" spans="1:29" s="305" customFormat="1" ht="18" customHeight="1" outlineLevel="1" x14ac:dyDescent="0.25">
      <c r="A72" s="296"/>
      <c r="B72" s="449" t="s">
        <v>381</v>
      </c>
      <c r="C72" s="450" t="s">
        <v>384</v>
      </c>
      <c r="D72" s="299"/>
      <c r="E72" s="488"/>
      <c r="F72" s="533"/>
      <c r="G72" s="534"/>
      <c r="H72" s="535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675" t="str">
        <f>IF(E72=0,"",(F72-E72)/E72/2)</f>
        <v/>
      </c>
      <c r="AC72" s="676" t="str">
        <f ca="1">IF(G72=0,"",(OFFSET(G72,0,DuréeSimul,,)-G72)/G72/DuréeSimul)</f>
        <v/>
      </c>
    </row>
    <row r="73" spans="1:29" s="305" customFormat="1" ht="18" customHeight="1" outlineLevel="1" thickBot="1" x14ac:dyDescent="0.3">
      <c r="A73" s="296"/>
      <c r="B73" s="451" t="s">
        <v>381</v>
      </c>
      <c r="C73" s="452" t="s">
        <v>385</v>
      </c>
      <c r="D73" s="299"/>
      <c r="E73" s="536"/>
      <c r="F73" s="537"/>
      <c r="G73" s="538"/>
      <c r="H73" s="539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677" t="str">
        <f>IF(E73=0,"",(F73-E73)/E73/2)</f>
        <v/>
      </c>
      <c r="AC73" s="678" t="str">
        <f ca="1">IF(G73=0,"",(OFFSET(G73,0,DuréeSimul,,)-G73)/G73/DuréeSimul)</f>
        <v/>
      </c>
    </row>
    <row r="74" spans="1:29" s="306" customFormat="1" ht="5.0999999999999996" customHeight="1" outlineLevel="1" x14ac:dyDescent="0.25">
      <c r="B74" s="317"/>
      <c r="C74" s="318"/>
      <c r="D74" s="299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669"/>
      <c r="AC74" s="669"/>
    </row>
    <row r="75" spans="1:29" s="306" customFormat="1" ht="5.0999999999999996" customHeight="1" thickBot="1" x14ac:dyDescent="0.3">
      <c r="B75" s="317"/>
      <c r="C75" s="318"/>
      <c r="D75" s="299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669"/>
      <c r="AC75" s="669"/>
    </row>
    <row r="76" spans="1:29" outlineLevel="1" x14ac:dyDescent="0.25">
      <c r="B76" s="344"/>
      <c r="C76" s="453" t="s">
        <v>286</v>
      </c>
      <c r="D76" s="299"/>
      <c r="E76" s="541">
        <f t="shared" ref="E76:AA76" si="30">+E11+E31+E34+E38+E42+E65+E66+E67+E68</f>
        <v>0</v>
      </c>
      <c r="F76" s="541">
        <f t="shared" si="30"/>
        <v>0</v>
      </c>
      <c r="G76" s="541">
        <f t="shared" si="30"/>
        <v>0</v>
      </c>
      <c r="H76" s="541">
        <f t="shared" si="30"/>
        <v>0</v>
      </c>
      <c r="I76" s="541">
        <f t="shared" si="30"/>
        <v>0</v>
      </c>
      <c r="J76" s="541">
        <f t="shared" si="30"/>
        <v>0</v>
      </c>
      <c r="K76" s="541">
        <f t="shared" si="30"/>
        <v>0</v>
      </c>
      <c r="L76" s="541">
        <f t="shared" si="30"/>
        <v>0</v>
      </c>
      <c r="M76" s="541">
        <f t="shared" si="30"/>
        <v>0</v>
      </c>
      <c r="N76" s="541">
        <f t="shared" si="30"/>
        <v>0</v>
      </c>
      <c r="O76" s="541">
        <f t="shared" si="30"/>
        <v>0</v>
      </c>
      <c r="P76" s="541">
        <f t="shared" si="30"/>
        <v>0</v>
      </c>
      <c r="Q76" s="541">
        <f t="shared" si="30"/>
        <v>0</v>
      </c>
      <c r="R76" s="541">
        <f t="shared" si="30"/>
        <v>0</v>
      </c>
      <c r="S76" s="541">
        <f t="shared" si="30"/>
        <v>0</v>
      </c>
      <c r="T76" s="541">
        <f t="shared" si="30"/>
        <v>0</v>
      </c>
      <c r="U76" s="541">
        <f t="shared" si="30"/>
        <v>0</v>
      </c>
      <c r="V76" s="541">
        <f t="shared" si="30"/>
        <v>0</v>
      </c>
      <c r="W76" s="541">
        <f t="shared" si="30"/>
        <v>0</v>
      </c>
      <c r="X76" s="541">
        <f t="shared" si="30"/>
        <v>0</v>
      </c>
      <c r="Y76" s="541">
        <f t="shared" si="30"/>
        <v>0</v>
      </c>
      <c r="Z76" s="541">
        <f t="shared" si="30"/>
        <v>0</v>
      </c>
      <c r="AA76" s="541">
        <f t="shared" si="30"/>
        <v>0</v>
      </c>
      <c r="AB76" s="671" t="str">
        <f>IF(E76=0,"",(F76-E76)/E76/2)</f>
        <v/>
      </c>
      <c r="AC76" s="672" t="str">
        <f ca="1">IF(G76=0,"",(OFFSET(G76,0,DuréeSimul,,)-G76)/G76/DuréeSimul)</f>
        <v/>
      </c>
    </row>
    <row r="77" spans="1:29" ht="15.75" outlineLevel="1" thickBot="1" x14ac:dyDescent="0.3">
      <c r="B77" s="345"/>
      <c r="C77" s="454" t="s">
        <v>287</v>
      </c>
      <c r="D77" s="299"/>
      <c r="E77" s="543">
        <f t="shared" ref="E77:AA77" si="31">+E28+E33+E36+E70+E71+E72+E73</f>
        <v>0</v>
      </c>
      <c r="F77" s="543">
        <f t="shared" si="31"/>
        <v>0</v>
      </c>
      <c r="G77" s="543">
        <f t="shared" si="31"/>
        <v>0</v>
      </c>
      <c r="H77" s="543">
        <f t="shared" si="31"/>
        <v>0</v>
      </c>
      <c r="I77" s="543">
        <f t="shared" si="31"/>
        <v>0</v>
      </c>
      <c r="J77" s="543">
        <f t="shared" si="31"/>
        <v>0</v>
      </c>
      <c r="K77" s="543">
        <f t="shared" si="31"/>
        <v>0</v>
      </c>
      <c r="L77" s="543">
        <f t="shared" si="31"/>
        <v>0</v>
      </c>
      <c r="M77" s="543">
        <f t="shared" si="31"/>
        <v>0</v>
      </c>
      <c r="N77" s="543">
        <f t="shared" si="31"/>
        <v>0</v>
      </c>
      <c r="O77" s="543">
        <f t="shared" si="31"/>
        <v>0</v>
      </c>
      <c r="P77" s="543">
        <f t="shared" si="31"/>
        <v>0</v>
      </c>
      <c r="Q77" s="543">
        <f t="shared" si="31"/>
        <v>0</v>
      </c>
      <c r="R77" s="543">
        <f t="shared" si="31"/>
        <v>0</v>
      </c>
      <c r="S77" s="543">
        <f t="shared" si="31"/>
        <v>0</v>
      </c>
      <c r="T77" s="543">
        <f t="shared" si="31"/>
        <v>0</v>
      </c>
      <c r="U77" s="543">
        <f t="shared" si="31"/>
        <v>0</v>
      </c>
      <c r="V77" s="543">
        <f t="shared" si="31"/>
        <v>0</v>
      </c>
      <c r="W77" s="543">
        <f t="shared" si="31"/>
        <v>0</v>
      </c>
      <c r="X77" s="543">
        <f t="shared" si="31"/>
        <v>0</v>
      </c>
      <c r="Y77" s="543">
        <f t="shared" si="31"/>
        <v>0</v>
      </c>
      <c r="Z77" s="543">
        <f t="shared" si="31"/>
        <v>0</v>
      </c>
      <c r="AA77" s="543">
        <f t="shared" si="31"/>
        <v>0</v>
      </c>
      <c r="AB77" s="677" t="str">
        <f>IF(E77=0,"",(F77-E77)/E77/2)</f>
        <v/>
      </c>
      <c r="AC77" s="678" t="str">
        <f ca="1">IF(G77=0,"",(OFFSET(G77,0,DuréeSimul,,)-G77)/G77/DuréeSimul)</f>
        <v/>
      </c>
    </row>
    <row r="78" spans="1:29" s="306" customFormat="1" ht="5.0999999999999996" customHeight="1" thickBot="1" x14ac:dyDescent="0.3">
      <c r="B78" s="317"/>
      <c r="C78" s="318"/>
      <c r="D78" s="299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669"/>
      <c r="AC78" s="669"/>
    </row>
    <row r="79" spans="1:29" ht="18" customHeight="1" x14ac:dyDescent="0.25">
      <c r="B79" s="342"/>
      <c r="C79" s="343" t="s">
        <v>344</v>
      </c>
      <c r="D79" s="299"/>
      <c r="E79" s="546">
        <f t="shared" ref="E79:AA79" si="32">E76-E77</f>
        <v>0</v>
      </c>
      <c r="F79" s="546">
        <f t="shared" si="32"/>
        <v>0</v>
      </c>
      <c r="G79" s="546">
        <f t="shared" si="32"/>
        <v>0</v>
      </c>
      <c r="H79" s="546">
        <f t="shared" si="32"/>
        <v>0</v>
      </c>
      <c r="I79" s="546">
        <f t="shared" si="32"/>
        <v>0</v>
      </c>
      <c r="J79" s="546">
        <f t="shared" si="32"/>
        <v>0</v>
      </c>
      <c r="K79" s="546">
        <f t="shared" si="32"/>
        <v>0</v>
      </c>
      <c r="L79" s="546">
        <f t="shared" si="32"/>
        <v>0</v>
      </c>
      <c r="M79" s="546">
        <f t="shared" si="32"/>
        <v>0</v>
      </c>
      <c r="N79" s="546">
        <f t="shared" si="32"/>
        <v>0</v>
      </c>
      <c r="O79" s="546">
        <f t="shared" si="32"/>
        <v>0</v>
      </c>
      <c r="P79" s="546">
        <f t="shared" si="32"/>
        <v>0</v>
      </c>
      <c r="Q79" s="546">
        <f t="shared" si="32"/>
        <v>0</v>
      </c>
      <c r="R79" s="546">
        <f t="shared" si="32"/>
        <v>0</v>
      </c>
      <c r="S79" s="546">
        <f t="shared" si="32"/>
        <v>0</v>
      </c>
      <c r="T79" s="546">
        <f t="shared" si="32"/>
        <v>0</v>
      </c>
      <c r="U79" s="546">
        <f t="shared" si="32"/>
        <v>0</v>
      </c>
      <c r="V79" s="546">
        <f t="shared" si="32"/>
        <v>0</v>
      </c>
      <c r="W79" s="546">
        <f t="shared" si="32"/>
        <v>0</v>
      </c>
      <c r="X79" s="546">
        <f t="shared" si="32"/>
        <v>0</v>
      </c>
      <c r="Y79" s="546">
        <f t="shared" si="32"/>
        <v>0</v>
      </c>
      <c r="Z79" s="546">
        <f t="shared" si="32"/>
        <v>0</v>
      </c>
      <c r="AA79" s="546">
        <f t="shared" si="32"/>
        <v>0</v>
      </c>
      <c r="AB79" s="671" t="str">
        <f>IF(E79=0,"",(F79-E79)/E79/2)</f>
        <v/>
      </c>
      <c r="AC79" s="672" t="str">
        <f ca="1">IF(G79=0,"",(OFFSET(G79,0,DuréeSimul,,)-G79)/G79/DuréeSimul)</f>
        <v/>
      </c>
    </row>
    <row r="80" spans="1:29" s="968" customFormat="1" ht="18" customHeight="1" thickBot="1" x14ac:dyDescent="0.3">
      <c r="B80" s="1001"/>
      <c r="C80" s="1002" t="s">
        <v>86</v>
      </c>
      <c r="D80" s="971"/>
      <c r="E80" s="1003" t="e">
        <f t="shared" ref="E80:AA80" si="33">E79/E76</f>
        <v>#DIV/0!</v>
      </c>
      <c r="F80" s="1003" t="e">
        <f t="shared" si="33"/>
        <v>#DIV/0!</v>
      </c>
      <c r="G80" s="1003" t="e">
        <f t="shared" si="33"/>
        <v>#DIV/0!</v>
      </c>
      <c r="H80" s="1003" t="e">
        <f t="shared" si="33"/>
        <v>#DIV/0!</v>
      </c>
      <c r="I80" s="1003" t="e">
        <f t="shared" si="33"/>
        <v>#DIV/0!</v>
      </c>
      <c r="J80" s="1003" t="e">
        <f t="shared" si="33"/>
        <v>#DIV/0!</v>
      </c>
      <c r="K80" s="1003" t="e">
        <f t="shared" si="33"/>
        <v>#DIV/0!</v>
      </c>
      <c r="L80" s="1003" t="e">
        <f t="shared" si="33"/>
        <v>#DIV/0!</v>
      </c>
      <c r="M80" s="1003" t="e">
        <f t="shared" si="33"/>
        <v>#DIV/0!</v>
      </c>
      <c r="N80" s="1003" t="e">
        <f t="shared" si="33"/>
        <v>#DIV/0!</v>
      </c>
      <c r="O80" s="1003" t="e">
        <f t="shared" si="33"/>
        <v>#DIV/0!</v>
      </c>
      <c r="P80" s="1003" t="e">
        <f t="shared" si="33"/>
        <v>#DIV/0!</v>
      </c>
      <c r="Q80" s="1003" t="e">
        <f t="shared" si="33"/>
        <v>#DIV/0!</v>
      </c>
      <c r="R80" s="1003" t="e">
        <f t="shared" si="33"/>
        <v>#DIV/0!</v>
      </c>
      <c r="S80" s="1003" t="e">
        <f t="shared" si="33"/>
        <v>#DIV/0!</v>
      </c>
      <c r="T80" s="1003" t="e">
        <f t="shared" si="33"/>
        <v>#DIV/0!</v>
      </c>
      <c r="U80" s="1003" t="e">
        <f t="shared" si="33"/>
        <v>#DIV/0!</v>
      </c>
      <c r="V80" s="1003" t="e">
        <f t="shared" si="33"/>
        <v>#DIV/0!</v>
      </c>
      <c r="W80" s="1003" t="e">
        <f t="shared" si="33"/>
        <v>#DIV/0!</v>
      </c>
      <c r="X80" s="1003" t="e">
        <f t="shared" si="33"/>
        <v>#DIV/0!</v>
      </c>
      <c r="Y80" s="1003" t="e">
        <f t="shared" si="33"/>
        <v>#DIV/0!</v>
      </c>
      <c r="Z80" s="1003" t="e">
        <f t="shared" si="33"/>
        <v>#DIV/0!</v>
      </c>
      <c r="AA80" s="1003" t="e">
        <f t="shared" si="33"/>
        <v>#DIV/0!</v>
      </c>
      <c r="AB80" s="987" t="e">
        <f>IF(E80=0,"",(F80-E80)/E80/2)</f>
        <v>#DIV/0!</v>
      </c>
      <c r="AC80" s="988" t="e">
        <f ca="1">IF(G80=0,"",(OFFSET(G80,0,DuréeSimul,,)-G80)/G80/DuréeSimul)</f>
        <v>#DIV/0!</v>
      </c>
    </row>
    <row r="81" spans="1:29" s="306" customFormat="1" ht="5.0999999999999996" customHeight="1" thickBot="1" x14ac:dyDescent="0.3">
      <c r="B81" s="317"/>
      <c r="C81" s="318"/>
      <c r="D81" s="299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669"/>
      <c r="AC81" s="669"/>
    </row>
    <row r="82" spans="1:29" ht="18" customHeight="1" x14ac:dyDescent="0.25">
      <c r="B82" s="342"/>
      <c r="C82" s="343" t="s">
        <v>345</v>
      </c>
      <c r="D82" s="299"/>
      <c r="E82" s="546">
        <f t="shared" ref="E82:AA82" si="34">E79-E43-E66+E71</f>
        <v>0</v>
      </c>
      <c r="F82" s="546">
        <f t="shared" si="34"/>
        <v>0</v>
      </c>
      <c r="G82" s="546">
        <f t="shared" si="34"/>
        <v>0</v>
      </c>
      <c r="H82" s="546">
        <f t="shared" si="34"/>
        <v>0</v>
      </c>
      <c r="I82" s="546">
        <f t="shared" si="34"/>
        <v>0</v>
      </c>
      <c r="J82" s="546">
        <f t="shared" si="34"/>
        <v>0</v>
      </c>
      <c r="K82" s="546">
        <f t="shared" si="34"/>
        <v>0</v>
      </c>
      <c r="L82" s="546">
        <f t="shared" si="34"/>
        <v>0</v>
      </c>
      <c r="M82" s="546">
        <f t="shared" si="34"/>
        <v>0</v>
      </c>
      <c r="N82" s="546">
        <f t="shared" si="34"/>
        <v>0</v>
      </c>
      <c r="O82" s="546">
        <f t="shared" si="34"/>
        <v>0</v>
      </c>
      <c r="P82" s="546">
        <f t="shared" si="34"/>
        <v>0</v>
      </c>
      <c r="Q82" s="546">
        <f t="shared" si="34"/>
        <v>0</v>
      </c>
      <c r="R82" s="546">
        <f t="shared" si="34"/>
        <v>0</v>
      </c>
      <c r="S82" s="546">
        <f t="shared" si="34"/>
        <v>0</v>
      </c>
      <c r="T82" s="546">
        <f t="shared" si="34"/>
        <v>0</v>
      </c>
      <c r="U82" s="546">
        <f t="shared" si="34"/>
        <v>0</v>
      </c>
      <c r="V82" s="546">
        <f t="shared" si="34"/>
        <v>0</v>
      </c>
      <c r="W82" s="546">
        <f t="shared" si="34"/>
        <v>0</v>
      </c>
      <c r="X82" s="546">
        <f t="shared" si="34"/>
        <v>0</v>
      </c>
      <c r="Y82" s="546">
        <f t="shared" si="34"/>
        <v>0</v>
      </c>
      <c r="Z82" s="546">
        <f t="shared" si="34"/>
        <v>0</v>
      </c>
      <c r="AA82" s="546">
        <f t="shared" si="34"/>
        <v>0</v>
      </c>
      <c r="AB82" s="671" t="str">
        <f>IF(E82=0,"",(F82-E82)/E82/2)</f>
        <v/>
      </c>
      <c r="AC82" s="672" t="str">
        <f ca="1">IF(G82=0,"",(OFFSET(G82,0,DuréeSimul,,)-G82)/G82/DuréeSimul)</f>
        <v/>
      </c>
    </row>
    <row r="83" spans="1:29" s="968" customFormat="1" ht="18" customHeight="1" thickBot="1" x14ac:dyDescent="0.3">
      <c r="B83" s="1001"/>
      <c r="C83" s="1002" t="s">
        <v>295</v>
      </c>
      <c r="D83" s="971"/>
      <c r="E83" s="1003" t="e">
        <f t="shared" ref="E83:AA83" si="35">E82/(E76-E43-E66)</f>
        <v>#DIV/0!</v>
      </c>
      <c r="F83" s="1003" t="e">
        <f t="shared" si="35"/>
        <v>#DIV/0!</v>
      </c>
      <c r="G83" s="1003" t="e">
        <f t="shared" si="35"/>
        <v>#DIV/0!</v>
      </c>
      <c r="H83" s="1003" t="e">
        <f t="shared" si="35"/>
        <v>#DIV/0!</v>
      </c>
      <c r="I83" s="1003" t="e">
        <f t="shared" si="35"/>
        <v>#DIV/0!</v>
      </c>
      <c r="J83" s="1003" t="e">
        <f t="shared" si="35"/>
        <v>#DIV/0!</v>
      </c>
      <c r="K83" s="1003" t="e">
        <f t="shared" si="35"/>
        <v>#DIV/0!</v>
      </c>
      <c r="L83" s="1003" t="e">
        <f t="shared" si="35"/>
        <v>#DIV/0!</v>
      </c>
      <c r="M83" s="1003" t="e">
        <f t="shared" si="35"/>
        <v>#DIV/0!</v>
      </c>
      <c r="N83" s="1003" t="e">
        <f t="shared" si="35"/>
        <v>#DIV/0!</v>
      </c>
      <c r="O83" s="1003" t="e">
        <f t="shared" si="35"/>
        <v>#DIV/0!</v>
      </c>
      <c r="P83" s="1003" t="e">
        <f t="shared" si="35"/>
        <v>#DIV/0!</v>
      </c>
      <c r="Q83" s="1003" t="e">
        <f t="shared" si="35"/>
        <v>#DIV/0!</v>
      </c>
      <c r="R83" s="1003" t="e">
        <f t="shared" si="35"/>
        <v>#DIV/0!</v>
      </c>
      <c r="S83" s="1003" t="e">
        <f t="shared" si="35"/>
        <v>#DIV/0!</v>
      </c>
      <c r="T83" s="1003" t="e">
        <f t="shared" si="35"/>
        <v>#DIV/0!</v>
      </c>
      <c r="U83" s="1003" t="e">
        <f t="shared" si="35"/>
        <v>#DIV/0!</v>
      </c>
      <c r="V83" s="1003" t="e">
        <f t="shared" si="35"/>
        <v>#DIV/0!</v>
      </c>
      <c r="W83" s="1003" t="e">
        <f t="shared" si="35"/>
        <v>#DIV/0!</v>
      </c>
      <c r="X83" s="1003" t="e">
        <f t="shared" si="35"/>
        <v>#DIV/0!</v>
      </c>
      <c r="Y83" s="1003" t="e">
        <f t="shared" si="35"/>
        <v>#DIV/0!</v>
      </c>
      <c r="Z83" s="1003" t="e">
        <f t="shared" si="35"/>
        <v>#DIV/0!</v>
      </c>
      <c r="AA83" s="1003" t="e">
        <f t="shared" si="35"/>
        <v>#DIV/0!</v>
      </c>
      <c r="AB83" s="987" t="e">
        <f>IF(E83=0,"",(F83-E83)/E83/2)</f>
        <v>#DIV/0!</v>
      </c>
      <c r="AC83" s="988" t="e">
        <f ca="1">IF(G83=0,"",(OFFSET(G83,0,DuréeSimul,,)-G83)/G83/DuréeSimul)</f>
        <v>#DIV/0!</v>
      </c>
    </row>
    <row r="84" spans="1:29" s="306" customFormat="1" ht="5.0999999999999996" customHeight="1" x14ac:dyDescent="0.25">
      <c r="B84" s="317"/>
      <c r="C84" s="318"/>
      <c r="D84" s="299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669"/>
      <c r="AC84" s="669"/>
    </row>
    <row r="85" spans="1:29" s="301" customFormat="1" ht="20.100000000000001" customHeight="1" thickBot="1" x14ac:dyDescent="0.3">
      <c r="A85" s="305"/>
      <c r="B85" s="338" t="s">
        <v>215</v>
      </c>
      <c r="C85" s="339"/>
      <c r="D85" s="299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685"/>
      <c r="AC85" s="685"/>
    </row>
    <row r="86" spans="1:29" outlineLevel="1" x14ac:dyDescent="0.25">
      <c r="B86" s="346"/>
      <c r="C86" s="347" t="s">
        <v>9</v>
      </c>
      <c r="D86" s="299"/>
      <c r="E86" s="506"/>
      <c r="F86" s="507"/>
      <c r="G86" s="548"/>
      <c r="H86" s="549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688" t="str">
        <f>IF(E86=0,"",(F86-E86)/E86/2)</f>
        <v/>
      </c>
      <c r="AC86" s="689" t="str">
        <f ca="1">IF(G86=0,"",(OFFSET(G86,0,DuréeSimul,,)-G86)/G86/DuréeSimul)</f>
        <v/>
      </c>
    </row>
    <row r="87" spans="1:29" ht="15.75" outlineLevel="1" thickBot="1" x14ac:dyDescent="0.3">
      <c r="B87" s="348"/>
      <c r="C87" s="349" t="s">
        <v>214</v>
      </c>
      <c r="D87" s="299"/>
      <c r="E87" s="550"/>
      <c r="F87" s="551"/>
      <c r="G87" s="552"/>
      <c r="H87" s="553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677" t="str">
        <f>IF(E87=0,"",(F87-E87)/E87/2)</f>
        <v/>
      </c>
      <c r="AC87" s="678" t="str">
        <f ca="1">IF(G87=0,"",(OFFSET(G87,0,DuréeSimul,,)-G87)/G87/DuréeSimul)</f>
        <v/>
      </c>
    </row>
    <row r="88" spans="1:29" ht="18" customHeight="1" outlineLevel="1" x14ac:dyDescent="0.25">
      <c r="B88" s="350"/>
      <c r="C88" s="351" t="s">
        <v>8</v>
      </c>
      <c r="D88" s="299"/>
      <c r="E88" s="494">
        <f t="shared" ref="E88:AA88" si="36">E86-E87</f>
        <v>0</v>
      </c>
      <c r="F88" s="495">
        <f t="shared" si="36"/>
        <v>0</v>
      </c>
      <c r="G88" s="496">
        <f t="shared" si="36"/>
        <v>0</v>
      </c>
      <c r="H88" s="497">
        <f t="shared" si="36"/>
        <v>0</v>
      </c>
      <c r="I88" s="494">
        <f t="shared" si="36"/>
        <v>0</v>
      </c>
      <c r="J88" s="494">
        <f t="shared" si="36"/>
        <v>0</v>
      </c>
      <c r="K88" s="494">
        <f t="shared" si="36"/>
        <v>0</v>
      </c>
      <c r="L88" s="494">
        <f t="shared" si="36"/>
        <v>0</v>
      </c>
      <c r="M88" s="494">
        <f t="shared" si="36"/>
        <v>0</v>
      </c>
      <c r="N88" s="494">
        <f t="shared" si="36"/>
        <v>0</v>
      </c>
      <c r="O88" s="494">
        <f t="shared" si="36"/>
        <v>0</v>
      </c>
      <c r="P88" s="494">
        <f t="shared" si="36"/>
        <v>0</v>
      </c>
      <c r="Q88" s="494">
        <f t="shared" si="36"/>
        <v>0</v>
      </c>
      <c r="R88" s="494">
        <f t="shared" si="36"/>
        <v>0</v>
      </c>
      <c r="S88" s="494">
        <f t="shared" si="36"/>
        <v>0</v>
      </c>
      <c r="T88" s="494">
        <f t="shared" si="36"/>
        <v>0</v>
      </c>
      <c r="U88" s="494">
        <f t="shared" si="36"/>
        <v>0</v>
      </c>
      <c r="V88" s="494">
        <f t="shared" si="36"/>
        <v>0</v>
      </c>
      <c r="W88" s="494">
        <f t="shared" si="36"/>
        <v>0</v>
      </c>
      <c r="X88" s="494">
        <f t="shared" si="36"/>
        <v>0</v>
      </c>
      <c r="Y88" s="494">
        <f t="shared" si="36"/>
        <v>0</v>
      </c>
      <c r="Z88" s="494">
        <f t="shared" si="36"/>
        <v>0</v>
      </c>
      <c r="AA88" s="494">
        <f t="shared" si="36"/>
        <v>0</v>
      </c>
      <c r="AB88" s="671" t="str">
        <f>IF(E88=0,"",(F88-E88)/E88/2)</f>
        <v/>
      </c>
      <c r="AC88" s="672" t="str">
        <f ca="1">IF(G88=0,"",(OFFSET(G88,0,DuréeSimul,,)-G88)/G88/DuréeSimul)</f>
        <v/>
      </c>
    </row>
    <row r="89" spans="1:29" s="968" customFormat="1" ht="18" customHeight="1" outlineLevel="1" thickBot="1" x14ac:dyDescent="0.3">
      <c r="B89" s="1001"/>
      <c r="C89" s="1002" t="s">
        <v>87</v>
      </c>
      <c r="D89" s="971"/>
      <c r="E89" s="1004" t="str">
        <f t="shared" ref="E89:AA89" si="37">IF(E86=0,"",E88/E86)</f>
        <v/>
      </c>
      <c r="F89" s="1005" t="str">
        <f t="shared" si="37"/>
        <v/>
      </c>
      <c r="G89" s="1006" t="str">
        <f t="shared" si="37"/>
        <v/>
      </c>
      <c r="H89" s="1007" t="str">
        <f t="shared" si="37"/>
        <v/>
      </c>
      <c r="I89" s="1008" t="str">
        <f t="shared" si="37"/>
        <v/>
      </c>
      <c r="J89" s="1008" t="str">
        <f t="shared" si="37"/>
        <v/>
      </c>
      <c r="K89" s="1008" t="str">
        <f t="shared" si="37"/>
        <v/>
      </c>
      <c r="L89" s="1008" t="str">
        <f t="shared" si="37"/>
        <v/>
      </c>
      <c r="M89" s="1008" t="str">
        <f t="shared" si="37"/>
        <v/>
      </c>
      <c r="N89" s="1008" t="str">
        <f t="shared" si="37"/>
        <v/>
      </c>
      <c r="O89" s="1008" t="str">
        <f t="shared" si="37"/>
        <v/>
      </c>
      <c r="P89" s="1008" t="str">
        <f t="shared" si="37"/>
        <v/>
      </c>
      <c r="Q89" s="1008" t="str">
        <f t="shared" si="37"/>
        <v/>
      </c>
      <c r="R89" s="1008" t="str">
        <f t="shared" si="37"/>
        <v/>
      </c>
      <c r="S89" s="1008" t="str">
        <f t="shared" si="37"/>
        <v/>
      </c>
      <c r="T89" s="1008" t="str">
        <f t="shared" si="37"/>
        <v/>
      </c>
      <c r="U89" s="1008" t="str">
        <f t="shared" si="37"/>
        <v/>
      </c>
      <c r="V89" s="1008" t="str">
        <f t="shared" si="37"/>
        <v/>
      </c>
      <c r="W89" s="1008" t="str">
        <f t="shared" si="37"/>
        <v/>
      </c>
      <c r="X89" s="1008" t="str">
        <f t="shared" si="37"/>
        <v/>
      </c>
      <c r="Y89" s="1008" t="str">
        <f t="shared" si="37"/>
        <v/>
      </c>
      <c r="Z89" s="1008" t="str">
        <f t="shared" si="37"/>
        <v/>
      </c>
      <c r="AA89" s="1008" t="str">
        <f t="shared" si="37"/>
        <v/>
      </c>
      <c r="AB89" s="987" t="e">
        <f>IF(E89=0,"",(F89-E89)/E89/2)</f>
        <v>#VALUE!</v>
      </c>
      <c r="AC89" s="988" t="e">
        <f ca="1">IF(G89=0,"",(OFFSET(G89,0,DuréeSimul,,)-G89)/G89/DuréeSimul)</f>
        <v>#VALUE!</v>
      </c>
    </row>
    <row r="90" spans="1:29" s="306" customFormat="1" ht="8.1" customHeight="1" thickBot="1" x14ac:dyDescent="0.3">
      <c r="A90" s="334"/>
      <c r="B90" s="317"/>
      <c r="C90" s="318"/>
      <c r="D90" s="299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684"/>
      <c r="AC90" s="684"/>
    </row>
    <row r="91" spans="1:29" s="301" customFormat="1" ht="24.95" customHeight="1" thickBot="1" x14ac:dyDescent="0.3">
      <c r="A91" s="1173" t="s">
        <v>54</v>
      </c>
      <c r="B91" s="1173"/>
      <c r="C91" s="1173"/>
      <c r="D91" s="299"/>
      <c r="E91" s="300" t="str">
        <f t="shared" ref="E91:AA91" si="38">IF(E92=AnnéeDemInvest,"Démarrage du projet",IF(E92=AnnéeFinInvest,"Fin du projet",""))</f>
        <v/>
      </c>
      <c r="F91" s="300" t="str">
        <f t="shared" si="38"/>
        <v/>
      </c>
      <c r="G91" s="300" t="str">
        <f t="shared" si="38"/>
        <v/>
      </c>
      <c r="H91" s="300" t="str">
        <f t="shared" si="38"/>
        <v/>
      </c>
      <c r="I91" s="300" t="str">
        <f t="shared" si="38"/>
        <v/>
      </c>
      <c r="J91" s="300" t="str">
        <f t="shared" si="38"/>
        <v/>
      </c>
      <c r="K91" s="300" t="str">
        <f t="shared" si="38"/>
        <v/>
      </c>
      <c r="L91" s="300" t="str">
        <f t="shared" si="38"/>
        <v/>
      </c>
      <c r="M91" s="300" t="str">
        <f t="shared" si="38"/>
        <v/>
      </c>
      <c r="N91" s="300" t="str">
        <f t="shared" si="38"/>
        <v/>
      </c>
      <c r="O91" s="300" t="str">
        <f t="shared" si="38"/>
        <v/>
      </c>
      <c r="P91" s="300" t="str">
        <f t="shared" si="38"/>
        <v/>
      </c>
      <c r="Q91" s="300" t="str">
        <f t="shared" si="38"/>
        <v/>
      </c>
      <c r="R91" s="300" t="str">
        <f t="shared" si="38"/>
        <v/>
      </c>
      <c r="S91" s="300" t="str">
        <f t="shared" si="38"/>
        <v/>
      </c>
      <c r="T91" s="300" t="str">
        <f t="shared" si="38"/>
        <v/>
      </c>
      <c r="U91" s="300" t="str">
        <f t="shared" si="38"/>
        <v/>
      </c>
      <c r="V91" s="300" t="str">
        <f t="shared" si="38"/>
        <v/>
      </c>
      <c r="W91" s="300" t="str">
        <f t="shared" si="38"/>
        <v/>
      </c>
      <c r="X91" s="300" t="str">
        <f t="shared" si="38"/>
        <v/>
      </c>
      <c r="Y91" s="300" t="str">
        <f t="shared" si="38"/>
        <v/>
      </c>
      <c r="Z91" s="300" t="str">
        <f t="shared" si="38"/>
        <v/>
      </c>
      <c r="AA91" s="300" t="str">
        <f t="shared" si="38"/>
        <v/>
      </c>
      <c r="AB91" s="1169" t="str">
        <f>"Evolution moyenne " &amp; AnnéeN-2 &amp; " / " &amp; AnnéeN-1</f>
        <v>Evolution moyenne 2008 / 2009</v>
      </c>
      <c r="AC91" s="1171" t="str">
        <f>"Evolution moyenne " &amp; AnnéeN &amp; " / " &amp; AnnéeN+DuréeSimul</f>
        <v>Evolution moyenne 2010 / 2010</v>
      </c>
    </row>
    <row r="92" spans="1:29" s="305" customFormat="1" ht="20.100000000000001" customHeight="1" thickBot="1" x14ac:dyDescent="0.3">
      <c r="A92" s="302"/>
      <c r="B92" s="303" t="s">
        <v>0</v>
      </c>
      <c r="C92" s="304" t="s">
        <v>208</v>
      </c>
      <c r="D92" s="299"/>
      <c r="E92" s="59">
        <f>F92-1</f>
        <v>2008</v>
      </c>
      <c r="F92" s="60">
        <f>G92-1</f>
        <v>2009</v>
      </c>
      <c r="G92" s="57">
        <f>AnnéeN</f>
        <v>2010</v>
      </c>
      <c r="H92" s="110">
        <f>G92+1</f>
        <v>2011</v>
      </c>
      <c r="I92" s="59">
        <f t="shared" ref="I92:AA92" si="39">H92+1</f>
        <v>2012</v>
      </c>
      <c r="J92" s="59">
        <f t="shared" si="39"/>
        <v>2013</v>
      </c>
      <c r="K92" s="59">
        <f t="shared" si="39"/>
        <v>2014</v>
      </c>
      <c r="L92" s="59">
        <f t="shared" si="39"/>
        <v>2015</v>
      </c>
      <c r="M92" s="59">
        <f t="shared" si="39"/>
        <v>2016</v>
      </c>
      <c r="N92" s="59">
        <f t="shared" si="39"/>
        <v>2017</v>
      </c>
      <c r="O92" s="59">
        <f t="shared" si="39"/>
        <v>2018</v>
      </c>
      <c r="P92" s="59">
        <f t="shared" si="39"/>
        <v>2019</v>
      </c>
      <c r="Q92" s="59">
        <f t="shared" si="39"/>
        <v>2020</v>
      </c>
      <c r="R92" s="59">
        <f t="shared" si="39"/>
        <v>2021</v>
      </c>
      <c r="S92" s="59">
        <f t="shared" si="39"/>
        <v>2022</v>
      </c>
      <c r="T92" s="59">
        <f t="shared" si="39"/>
        <v>2023</v>
      </c>
      <c r="U92" s="59">
        <f t="shared" si="39"/>
        <v>2024</v>
      </c>
      <c r="V92" s="59">
        <f t="shared" si="39"/>
        <v>2025</v>
      </c>
      <c r="W92" s="59">
        <f t="shared" si="39"/>
        <v>2026</v>
      </c>
      <c r="X92" s="59">
        <f t="shared" si="39"/>
        <v>2027</v>
      </c>
      <c r="Y92" s="59">
        <f t="shared" si="39"/>
        <v>2028</v>
      </c>
      <c r="Z92" s="59">
        <f t="shared" si="39"/>
        <v>2029</v>
      </c>
      <c r="AA92" s="59">
        <f t="shared" si="39"/>
        <v>2030</v>
      </c>
      <c r="AB92" s="1170"/>
      <c r="AC92" s="1172"/>
    </row>
    <row r="93" spans="1:29" s="306" customFormat="1" ht="5.0999999999999996" customHeight="1" thickBot="1" x14ac:dyDescent="0.3">
      <c r="B93" s="317"/>
      <c r="C93" s="318"/>
      <c r="D93" s="299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669"/>
      <c r="AC93" s="669"/>
    </row>
    <row r="94" spans="1:29" ht="18" customHeight="1" x14ac:dyDescent="0.25">
      <c r="B94" s="352"/>
      <c r="C94" s="353" t="s">
        <v>10</v>
      </c>
      <c r="D94" s="299"/>
      <c r="E94" s="554">
        <f>+E98+E101</f>
        <v>0</v>
      </c>
      <c r="F94" s="555">
        <f>+F98+F101</f>
        <v>0</v>
      </c>
      <c r="G94" s="556">
        <f>+G98+G101</f>
        <v>0</v>
      </c>
      <c r="H94" s="557">
        <f t="shared" ref="H94:AA94" si="40">+H98+H101</f>
        <v>0</v>
      </c>
      <c r="I94" s="554">
        <f t="shared" si="40"/>
        <v>0</v>
      </c>
      <c r="J94" s="554">
        <f t="shared" si="40"/>
        <v>0</v>
      </c>
      <c r="K94" s="554">
        <f t="shared" si="40"/>
        <v>0</v>
      </c>
      <c r="L94" s="554">
        <f t="shared" si="40"/>
        <v>0</v>
      </c>
      <c r="M94" s="554">
        <f t="shared" si="40"/>
        <v>0</v>
      </c>
      <c r="N94" s="554">
        <f t="shared" si="40"/>
        <v>0</v>
      </c>
      <c r="O94" s="554">
        <f t="shared" si="40"/>
        <v>0</v>
      </c>
      <c r="P94" s="554">
        <f t="shared" si="40"/>
        <v>0</v>
      </c>
      <c r="Q94" s="554">
        <f t="shared" si="40"/>
        <v>0</v>
      </c>
      <c r="R94" s="554">
        <f t="shared" si="40"/>
        <v>0</v>
      </c>
      <c r="S94" s="554">
        <f t="shared" si="40"/>
        <v>0</v>
      </c>
      <c r="T94" s="554">
        <f t="shared" si="40"/>
        <v>0</v>
      </c>
      <c r="U94" s="554">
        <f t="shared" si="40"/>
        <v>0</v>
      </c>
      <c r="V94" s="554">
        <f t="shared" si="40"/>
        <v>0</v>
      </c>
      <c r="W94" s="554">
        <f t="shared" si="40"/>
        <v>0</v>
      </c>
      <c r="X94" s="554">
        <f t="shared" si="40"/>
        <v>0</v>
      </c>
      <c r="Y94" s="554">
        <f t="shared" si="40"/>
        <v>0</v>
      </c>
      <c r="Z94" s="554">
        <f t="shared" si="40"/>
        <v>0</v>
      </c>
      <c r="AA94" s="554">
        <f t="shared" si="40"/>
        <v>0</v>
      </c>
      <c r="AB94" s="690" t="str">
        <f t="shared" ref="AB94:AB101" si="41">IF(E94=0,"",(F94-E94)/E94/2)</f>
        <v/>
      </c>
      <c r="AC94" s="691" t="str">
        <f t="shared" ref="AC94:AC101" ca="1" si="42">IF(G94=0,"",(OFFSET(G94,0,DuréeSimul,,)-G94)/G94/DuréeSimul)</f>
        <v/>
      </c>
    </row>
    <row r="95" spans="1:29" s="968" customFormat="1" ht="18" customHeight="1" outlineLevel="1" thickBot="1" x14ac:dyDescent="0.3">
      <c r="B95" s="1009"/>
      <c r="C95" s="1010" t="s">
        <v>386</v>
      </c>
      <c r="D95" s="971"/>
      <c r="E95" s="1004" t="str">
        <f t="shared" ref="E95:AA95" si="43">IF(E53=0,"",E94/E53)</f>
        <v/>
      </c>
      <c r="F95" s="1005" t="str">
        <f t="shared" si="43"/>
        <v/>
      </c>
      <c r="G95" s="1011" t="str">
        <f t="shared" si="43"/>
        <v/>
      </c>
      <c r="H95" s="1012" t="str">
        <f t="shared" si="43"/>
        <v/>
      </c>
      <c r="I95" s="1013" t="str">
        <f t="shared" si="43"/>
        <v/>
      </c>
      <c r="J95" s="1013" t="str">
        <f t="shared" si="43"/>
        <v/>
      </c>
      <c r="K95" s="1013" t="str">
        <f t="shared" si="43"/>
        <v/>
      </c>
      <c r="L95" s="1013" t="str">
        <f t="shared" si="43"/>
        <v/>
      </c>
      <c r="M95" s="1013" t="str">
        <f t="shared" si="43"/>
        <v/>
      </c>
      <c r="N95" s="1013" t="str">
        <f t="shared" si="43"/>
        <v/>
      </c>
      <c r="O95" s="1013" t="str">
        <f t="shared" si="43"/>
        <v/>
      </c>
      <c r="P95" s="1013" t="str">
        <f t="shared" si="43"/>
        <v/>
      </c>
      <c r="Q95" s="1013" t="str">
        <f t="shared" si="43"/>
        <v/>
      </c>
      <c r="R95" s="1013" t="str">
        <f t="shared" si="43"/>
        <v/>
      </c>
      <c r="S95" s="1013" t="str">
        <f t="shared" si="43"/>
        <v/>
      </c>
      <c r="T95" s="1013" t="str">
        <f t="shared" si="43"/>
        <v/>
      </c>
      <c r="U95" s="1013" t="str">
        <f t="shared" si="43"/>
        <v/>
      </c>
      <c r="V95" s="1013" t="str">
        <f t="shared" si="43"/>
        <v/>
      </c>
      <c r="W95" s="1013" t="str">
        <f t="shared" si="43"/>
        <v/>
      </c>
      <c r="X95" s="1013" t="str">
        <f t="shared" si="43"/>
        <v/>
      </c>
      <c r="Y95" s="1013" t="str">
        <f t="shared" si="43"/>
        <v/>
      </c>
      <c r="Z95" s="1013" t="str">
        <f t="shared" si="43"/>
        <v/>
      </c>
      <c r="AA95" s="1013" t="str">
        <f t="shared" si="43"/>
        <v/>
      </c>
      <c r="AB95" s="1014" t="e">
        <f t="shared" si="41"/>
        <v>#VALUE!</v>
      </c>
      <c r="AC95" s="1015" t="e">
        <f t="shared" ca="1" si="42"/>
        <v>#VALUE!</v>
      </c>
    </row>
    <row r="96" spans="1:29" s="301" customFormat="1" ht="45.75" customHeight="1" outlineLevel="1" x14ac:dyDescent="0.25">
      <c r="A96" s="296"/>
      <c r="B96" s="860" t="s">
        <v>406</v>
      </c>
      <c r="C96" s="354" t="str">
        <f>"Dont remboursement contractuel du capital des dettes financières (hors options afférentes à une opération de tirage sur une ligne de trésorerie) - Dette contractée avant le 31/12/" &amp; AnnéeN-1</f>
        <v>Dont remboursement contractuel du capital des dettes financières (hors options afférentes à une opération de tirage sur une ligne de trésorerie) - Dette contractée avant le 31/12/2009</v>
      </c>
      <c r="D96" s="299"/>
      <c r="E96" s="558"/>
      <c r="F96" s="559"/>
      <c r="G96" s="560"/>
      <c r="H96" s="561"/>
      <c r="I96" s="558"/>
      <c r="J96" s="558"/>
      <c r="K96" s="558"/>
      <c r="L96" s="558"/>
      <c r="M96" s="558"/>
      <c r="N96" s="558"/>
      <c r="O96" s="558"/>
      <c r="P96" s="558"/>
      <c r="Q96" s="558"/>
      <c r="R96" s="558"/>
      <c r="S96" s="558"/>
      <c r="T96" s="558"/>
      <c r="U96" s="558"/>
      <c r="V96" s="558"/>
      <c r="W96" s="558"/>
      <c r="X96" s="558"/>
      <c r="Y96" s="558"/>
      <c r="Z96" s="558"/>
      <c r="AA96" s="558"/>
      <c r="AB96" s="694" t="str">
        <f t="shared" si="41"/>
        <v/>
      </c>
      <c r="AC96" s="695" t="str">
        <f t="shared" ca="1" si="42"/>
        <v/>
      </c>
    </row>
    <row r="97" spans="1:29" s="301" customFormat="1" ht="40.5" customHeight="1" outlineLevel="1" x14ac:dyDescent="0.25">
      <c r="A97" s="296"/>
      <c r="B97" s="321" t="s">
        <v>12</v>
      </c>
      <c r="C97" s="355" t="str">
        <f>"Dont charges financières entité juridique - Dette contractée avant le 31/12/" &amp; AnnéeN-1</f>
        <v>Dont charges financières entité juridique - Dette contractée avant le 31/12/2009</v>
      </c>
      <c r="D97" s="299"/>
      <c r="E97" s="558"/>
      <c r="F97" s="559"/>
      <c r="G97" s="560"/>
      <c r="H97" s="561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675" t="str">
        <f t="shared" si="41"/>
        <v/>
      </c>
      <c r="AC97" s="676" t="str">
        <f t="shared" ca="1" si="42"/>
        <v/>
      </c>
    </row>
    <row r="98" spans="1:29" s="301" customFormat="1" ht="40.5" customHeight="1" outlineLevel="1" thickBot="1" x14ac:dyDescent="0.3">
      <c r="A98" s="296"/>
      <c r="B98" s="356"/>
      <c r="C98" s="357" t="str">
        <f>"Total charge annuelle de la dette - Dette contractée avant le 31/12/" &amp; AnnéeN-1</f>
        <v>Total charge annuelle de la dette - Dette contractée avant le 31/12/2009</v>
      </c>
      <c r="D98" s="299"/>
      <c r="E98" s="562">
        <f t="shared" ref="E98:AA98" si="44">E96+E97</f>
        <v>0</v>
      </c>
      <c r="F98" s="563">
        <f t="shared" si="44"/>
        <v>0</v>
      </c>
      <c r="G98" s="564">
        <f t="shared" si="44"/>
        <v>0</v>
      </c>
      <c r="H98" s="565">
        <f t="shared" si="44"/>
        <v>0</v>
      </c>
      <c r="I98" s="562">
        <f t="shared" si="44"/>
        <v>0</v>
      </c>
      <c r="J98" s="562">
        <f t="shared" si="44"/>
        <v>0</v>
      </c>
      <c r="K98" s="562">
        <f t="shared" si="44"/>
        <v>0</v>
      </c>
      <c r="L98" s="562">
        <f t="shared" si="44"/>
        <v>0</v>
      </c>
      <c r="M98" s="562">
        <f t="shared" si="44"/>
        <v>0</v>
      </c>
      <c r="N98" s="562">
        <f t="shared" si="44"/>
        <v>0</v>
      </c>
      <c r="O98" s="562">
        <f t="shared" si="44"/>
        <v>0</v>
      </c>
      <c r="P98" s="562">
        <f t="shared" si="44"/>
        <v>0</v>
      </c>
      <c r="Q98" s="562">
        <f t="shared" si="44"/>
        <v>0</v>
      </c>
      <c r="R98" s="562">
        <f t="shared" si="44"/>
        <v>0</v>
      </c>
      <c r="S98" s="562">
        <f t="shared" si="44"/>
        <v>0</v>
      </c>
      <c r="T98" s="562">
        <f t="shared" si="44"/>
        <v>0</v>
      </c>
      <c r="U98" s="562">
        <f t="shared" si="44"/>
        <v>0</v>
      </c>
      <c r="V98" s="562">
        <f t="shared" si="44"/>
        <v>0</v>
      </c>
      <c r="W98" s="562">
        <f t="shared" si="44"/>
        <v>0</v>
      </c>
      <c r="X98" s="562">
        <f t="shared" si="44"/>
        <v>0</v>
      </c>
      <c r="Y98" s="562">
        <f t="shared" si="44"/>
        <v>0</v>
      </c>
      <c r="Z98" s="562">
        <f t="shared" si="44"/>
        <v>0</v>
      </c>
      <c r="AA98" s="562">
        <f t="shared" si="44"/>
        <v>0</v>
      </c>
      <c r="AB98" s="696" t="str">
        <f t="shared" si="41"/>
        <v/>
      </c>
      <c r="AC98" s="697" t="str">
        <f t="shared" ca="1" si="42"/>
        <v/>
      </c>
    </row>
    <row r="99" spans="1:29" s="301" customFormat="1" ht="45.75" customHeight="1" outlineLevel="1" x14ac:dyDescent="0.25">
      <c r="A99" s="296"/>
      <c r="B99" s="358" t="s">
        <v>11</v>
      </c>
      <c r="C99" s="359" t="str">
        <f>"Dont remboursement contractuel du capital des dettes financières (hors options afférentes à une opération de tirage sur une ligne de trésorerie) - Dette contractée à partir du 01/01/" &amp; AnnéeN</f>
        <v>Dont remboursement contractuel du capital des dettes financières (hors options afférentes à une opération de tirage sur une ligne de trésorerie) - Dette contractée à partir du 01/01/2010</v>
      </c>
      <c r="D99" s="299"/>
      <c r="E99" s="566"/>
      <c r="F99" s="567"/>
      <c r="G99" s="568"/>
      <c r="H99" s="569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673" t="str">
        <f t="shared" si="41"/>
        <v/>
      </c>
      <c r="AC99" s="674" t="str">
        <f t="shared" ca="1" si="42"/>
        <v/>
      </c>
    </row>
    <row r="100" spans="1:29" s="301" customFormat="1" ht="29.45" customHeight="1" outlineLevel="1" x14ac:dyDescent="0.25">
      <c r="A100" s="296"/>
      <c r="B100" s="321" t="s">
        <v>12</v>
      </c>
      <c r="C100" s="355" t="str">
        <f>"Dont charges financières entité juridique - Dette contractée à partir du 1/1/" &amp; AnnéeN</f>
        <v>Dont charges financières entité juridique - Dette contractée à partir du 1/1/2010</v>
      </c>
      <c r="D100" s="299"/>
      <c r="E100" s="571"/>
      <c r="F100" s="572"/>
      <c r="G100" s="560"/>
      <c r="H100" s="561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675" t="str">
        <f t="shared" si="41"/>
        <v/>
      </c>
      <c r="AC100" s="676" t="str">
        <f t="shared" ca="1" si="42"/>
        <v/>
      </c>
    </row>
    <row r="101" spans="1:29" s="301" customFormat="1" ht="28.15" customHeight="1" outlineLevel="1" thickBot="1" x14ac:dyDescent="0.3">
      <c r="A101" s="296"/>
      <c r="B101" s="356"/>
      <c r="C101" s="357" t="str">
        <f>"Total charge annuelle de la dette - Dette contractée à partir du 1/1/" &amp; AnnéeN</f>
        <v>Total charge annuelle de la dette - Dette contractée à partir du 1/1/2010</v>
      </c>
      <c r="D101" s="299"/>
      <c r="E101" s="573"/>
      <c r="F101" s="574"/>
      <c r="G101" s="564">
        <f>+G99+G100</f>
        <v>0</v>
      </c>
      <c r="H101" s="565">
        <f t="shared" ref="H101:AA101" si="45">+H99+H100</f>
        <v>0</v>
      </c>
      <c r="I101" s="562">
        <f t="shared" si="45"/>
        <v>0</v>
      </c>
      <c r="J101" s="562">
        <f t="shared" si="45"/>
        <v>0</v>
      </c>
      <c r="K101" s="562">
        <f t="shared" si="45"/>
        <v>0</v>
      </c>
      <c r="L101" s="562">
        <f t="shared" si="45"/>
        <v>0</v>
      </c>
      <c r="M101" s="562">
        <f t="shared" si="45"/>
        <v>0</v>
      </c>
      <c r="N101" s="562">
        <f t="shared" si="45"/>
        <v>0</v>
      </c>
      <c r="O101" s="562">
        <f t="shared" si="45"/>
        <v>0</v>
      </c>
      <c r="P101" s="562">
        <f t="shared" si="45"/>
        <v>0</v>
      </c>
      <c r="Q101" s="562">
        <f t="shared" si="45"/>
        <v>0</v>
      </c>
      <c r="R101" s="562">
        <f t="shared" si="45"/>
        <v>0</v>
      </c>
      <c r="S101" s="562">
        <f t="shared" si="45"/>
        <v>0</v>
      </c>
      <c r="T101" s="562">
        <f t="shared" si="45"/>
        <v>0</v>
      </c>
      <c r="U101" s="562">
        <f t="shared" si="45"/>
        <v>0</v>
      </c>
      <c r="V101" s="562">
        <f t="shared" si="45"/>
        <v>0</v>
      </c>
      <c r="W101" s="562">
        <f t="shared" si="45"/>
        <v>0</v>
      </c>
      <c r="X101" s="562">
        <f t="shared" si="45"/>
        <v>0</v>
      </c>
      <c r="Y101" s="562">
        <f t="shared" si="45"/>
        <v>0</v>
      </c>
      <c r="Z101" s="562">
        <f t="shared" si="45"/>
        <v>0</v>
      </c>
      <c r="AA101" s="562">
        <f t="shared" si="45"/>
        <v>0</v>
      </c>
      <c r="AB101" s="696" t="str">
        <f t="shared" si="41"/>
        <v/>
      </c>
      <c r="AC101" s="697" t="str">
        <f t="shared" ca="1" si="42"/>
        <v/>
      </c>
    </row>
    <row r="102" spans="1:29" s="306" customFormat="1" ht="5.0999999999999996" customHeight="1" outlineLevel="1" thickBot="1" x14ac:dyDescent="0.3">
      <c r="B102" s="317"/>
      <c r="C102" s="318"/>
      <c r="D102" s="299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669"/>
      <c r="AC102" s="669"/>
    </row>
    <row r="103" spans="1:29" s="301" customFormat="1" ht="30" outlineLevel="1" x14ac:dyDescent="0.25">
      <c r="A103" s="296"/>
      <c r="B103" s="358" t="s">
        <v>288</v>
      </c>
      <c r="C103" s="359" t="s">
        <v>13</v>
      </c>
      <c r="D103" s="299"/>
      <c r="E103" s="570"/>
      <c r="F103" s="575">
        <f>E103+F100-F99</f>
        <v>0</v>
      </c>
      <c r="G103" s="568">
        <f t="shared" ref="G103:AA103" si="46">F103+G100-G99</f>
        <v>0</v>
      </c>
      <c r="H103" s="569">
        <f t="shared" si="46"/>
        <v>0</v>
      </c>
      <c r="I103" s="570">
        <f t="shared" si="46"/>
        <v>0</v>
      </c>
      <c r="J103" s="570">
        <f t="shared" si="46"/>
        <v>0</v>
      </c>
      <c r="K103" s="570">
        <f t="shared" si="46"/>
        <v>0</v>
      </c>
      <c r="L103" s="570">
        <f t="shared" si="46"/>
        <v>0</v>
      </c>
      <c r="M103" s="570">
        <f t="shared" si="46"/>
        <v>0</v>
      </c>
      <c r="N103" s="570">
        <f t="shared" si="46"/>
        <v>0</v>
      </c>
      <c r="O103" s="570">
        <f t="shared" si="46"/>
        <v>0</v>
      </c>
      <c r="P103" s="570">
        <f t="shared" si="46"/>
        <v>0</v>
      </c>
      <c r="Q103" s="570">
        <f t="shared" si="46"/>
        <v>0</v>
      </c>
      <c r="R103" s="570">
        <f t="shared" si="46"/>
        <v>0</v>
      </c>
      <c r="S103" s="570">
        <f t="shared" si="46"/>
        <v>0</v>
      </c>
      <c r="T103" s="570">
        <f t="shared" si="46"/>
        <v>0</v>
      </c>
      <c r="U103" s="570">
        <f t="shared" si="46"/>
        <v>0</v>
      </c>
      <c r="V103" s="570">
        <f t="shared" si="46"/>
        <v>0</v>
      </c>
      <c r="W103" s="570">
        <f t="shared" si="46"/>
        <v>0</v>
      </c>
      <c r="X103" s="570">
        <f t="shared" si="46"/>
        <v>0</v>
      </c>
      <c r="Y103" s="570">
        <f t="shared" si="46"/>
        <v>0</v>
      </c>
      <c r="Z103" s="570">
        <f t="shared" si="46"/>
        <v>0</v>
      </c>
      <c r="AA103" s="570">
        <f t="shared" si="46"/>
        <v>0</v>
      </c>
      <c r="AB103" s="688" t="str">
        <f>IF(E103=0,"",(F103-E103)/E103/2)</f>
        <v/>
      </c>
      <c r="AC103" s="689" t="str">
        <f ca="1">IF(G103=0,"",(OFFSET(G103,0,DuréeSimul,,)-G103)/G103/DuréeSimul)</f>
        <v/>
      </c>
    </row>
    <row r="104" spans="1:29" s="968" customFormat="1" ht="18" customHeight="1" outlineLevel="1" thickBot="1" x14ac:dyDescent="0.3">
      <c r="B104" s="1009"/>
      <c r="C104" s="1010" t="s">
        <v>164</v>
      </c>
      <c r="D104" s="971"/>
      <c r="E104" s="1004" t="str">
        <f>IF(E86=0,"",E103/E86)</f>
        <v/>
      </c>
      <c r="F104" s="1005" t="str">
        <f>IF(F86=0,"",F103/F86)</f>
        <v/>
      </c>
      <c r="G104" s="1011" t="str">
        <f>IF(G86=0,"",G103/G86)</f>
        <v/>
      </c>
      <c r="H104" s="1012" t="str">
        <f t="shared" ref="H104:AA104" si="47">IF(H86=0,"",H103/H86)</f>
        <v/>
      </c>
      <c r="I104" s="1013" t="str">
        <f t="shared" si="47"/>
        <v/>
      </c>
      <c r="J104" s="1013" t="str">
        <f t="shared" si="47"/>
        <v/>
      </c>
      <c r="K104" s="1013" t="str">
        <f t="shared" si="47"/>
        <v/>
      </c>
      <c r="L104" s="1013" t="str">
        <f t="shared" si="47"/>
        <v/>
      </c>
      <c r="M104" s="1013" t="str">
        <f t="shared" si="47"/>
        <v/>
      </c>
      <c r="N104" s="1013" t="str">
        <f t="shared" si="47"/>
        <v/>
      </c>
      <c r="O104" s="1013" t="str">
        <f t="shared" si="47"/>
        <v/>
      </c>
      <c r="P104" s="1013" t="str">
        <f t="shared" si="47"/>
        <v/>
      </c>
      <c r="Q104" s="1013" t="str">
        <f t="shared" si="47"/>
        <v/>
      </c>
      <c r="R104" s="1013" t="str">
        <f t="shared" si="47"/>
        <v/>
      </c>
      <c r="S104" s="1013" t="str">
        <f t="shared" si="47"/>
        <v/>
      </c>
      <c r="T104" s="1013" t="str">
        <f t="shared" si="47"/>
        <v/>
      </c>
      <c r="U104" s="1013" t="str">
        <f t="shared" si="47"/>
        <v/>
      </c>
      <c r="V104" s="1013" t="str">
        <f t="shared" si="47"/>
        <v/>
      </c>
      <c r="W104" s="1013" t="str">
        <f t="shared" si="47"/>
        <v/>
      </c>
      <c r="X104" s="1013" t="str">
        <f t="shared" si="47"/>
        <v/>
      </c>
      <c r="Y104" s="1013" t="str">
        <f t="shared" si="47"/>
        <v/>
      </c>
      <c r="Z104" s="1013" t="str">
        <f t="shared" si="47"/>
        <v/>
      </c>
      <c r="AA104" s="1013" t="str">
        <f t="shared" si="47"/>
        <v/>
      </c>
      <c r="AB104" s="987" t="e">
        <f>IF(E104=0,"",(F104-E104)/E104/2)</f>
        <v>#VALUE!</v>
      </c>
      <c r="AC104" s="988" t="e">
        <f ca="1">IF(G104=0,"",(OFFSET(G104,0,DuréeSimul,,)-G104)/G104/DuréeSimul)</f>
        <v>#VALUE!</v>
      </c>
    </row>
    <row r="105" spans="1:29" ht="27.6" customHeight="1" x14ac:dyDescent="0.25">
      <c r="B105" s="352"/>
      <c r="C105" s="353" t="s">
        <v>14</v>
      </c>
      <c r="D105" s="299"/>
      <c r="E105" s="554">
        <f t="shared" ref="E105:AA105" si="48">E57-E94</f>
        <v>0</v>
      </c>
      <c r="F105" s="555">
        <f t="shared" si="48"/>
        <v>0</v>
      </c>
      <c r="G105" s="556">
        <f t="shared" si="48"/>
        <v>0</v>
      </c>
      <c r="H105" s="557">
        <f t="shared" si="48"/>
        <v>0</v>
      </c>
      <c r="I105" s="554">
        <f t="shared" si="48"/>
        <v>0</v>
      </c>
      <c r="J105" s="554">
        <f t="shared" si="48"/>
        <v>0</v>
      </c>
      <c r="K105" s="554">
        <f t="shared" si="48"/>
        <v>0</v>
      </c>
      <c r="L105" s="554">
        <f t="shared" si="48"/>
        <v>0</v>
      </c>
      <c r="M105" s="554">
        <f t="shared" si="48"/>
        <v>0</v>
      </c>
      <c r="N105" s="554">
        <f t="shared" si="48"/>
        <v>0</v>
      </c>
      <c r="O105" s="554">
        <f t="shared" si="48"/>
        <v>0</v>
      </c>
      <c r="P105" s="554">
        <f t="shared" si="48"/>
        <v>0</v>
      </c>
      <c r="Q105" s="554">
        <f t="shared" si="48"/>
        <v>0</v>
      </c>
      <c r="R105" s="554">
        <f t="shared" si="48"/>
        <v>0</v>
      </c>
      <c r="S105" s="554">
        <f t="shared" si="48"/>
        <v>0</v>
      </c>
      <c r="T105" s="554">
        <f t="shared" si="48"/>
        <v>0</v>
      </c>
      <c r="U105" s="554">
        <f t="shared" si="48"/>
        <v>0</v>
      </c>
      <c r="V105" s="554">
        <f t="shared" si="48"/>
        <v>0</v>
      </c>
      <c r="W105" s="554">
        <f t="shared" si="48"/>
        <v>0</v>
      </c>
      <c r="X105" s="554">
        <f t="shared" si="48"/>
        <v>0</v>
      </c>
      <c r="Y105" s="554">
        <f t="shared" si="48"/>
        <v>0</v>
      </c>
      <c r="Z105" s="554">
        <f t="shared" si="48"/>
        <v>0</v>
      </c>
      <c r="AA105" s="554">
        <f t="shared" si="48"/>
        <v>0</v>
      </c>
      <c r="AB105" s="690" t="str">
        <f>IF(E105=0,"",(F105-E105)/E105/2)</f>
        <v/>
      </c>
      <c r="AC105" s="691" t="str">
        <f ca="1">IF(G105=0,"",(OFFSET(G105,0,DuréeSimul,,)-G105)/G105/DuréeSimul)</f>
        <v/>
      </c>
    </row>
    <row r="106" spans="1:29" s="968" customFormat="1" ht="18" customHeight="1" thickBot="1" x14ac:dyDescent="0.3">
      <c r="B106" s="1009"/>
      <c r="C106" s="1010" t="s">
        <v>88</v>
      </c>
      <c r="D106" s="971"/>
      <c r="E106" s="1004" t="str">
        <f t="shared" ref="E106:AA106" si="49">IF(E53=0,"",E105/E53)</f>
        <v/>
      </c>
      <c r="F106" s="1005" t="str">
        <f t="shared" si="49"/>
        <v/>
      </c>
      <c r="G106" s="1011" t="str">
        <f t="shared" si="49"/>
        <v/>
      </c>
      <c r="H106" s="1012" t="str">
        <f t="shared" si="49"/>
        <v/>
      </c>
      <c r="I106" s="1013" t="str">
        <f t="shared" si="49"/>
        <v/>
      </c>
      <c r="J106" s="1013" t="str">
        <f t="shared" si="49"/>
        <v/>
      </c>
      <c r="K106" s="1013" t="str">
        <f t="shared" si="49"/>
        <v/>
      </c>
      <c r="L106" s="1013" t="str">
        <f t="shared" si="49"/>
        <v/>
      </c>
      <c r="M106" s="1013" t="str">
        <f t="shared" si="49"/>
        <v/>
      </c>
      <c r="N106" s="1013" t="str">
        <f t="shared" si="49"/>
        <v/>
      </c>
      <c r="O106" s="1013" t="str">
        <f t="shared" si="49"/>
        <v/>
      </c>
      <c r="P106" s="1013" t="str">
        <f t="shared" si="49"/>
        <v/>
      </c>
      <c r="Q106" s="1013" t="str">
        <f t="shared" si="49"/>
        <v/>
      </c>
      <c r="R106" s="1013" t="str">
        <f t="shared" si="49"/>
        <v/>
      </c>
      <c r="S106" s="1013" t="str">
        <f t="shared" si="49"/>
        <v/>
      </c>
      <c r="T106" s="1013" t="str">
        <f t="shared" si="49"/>
        <v/>
      </c>
      <c r="U106" s="1013" t="str">
        <f t="shared" si="49"/>
        <v/>
      </c>
      <c r="V106" s="1013" t="str">
        <f t="shared" si="49"/>
        <v/>
      </c>
      <c r="W106" s="1013" t="str">
        <f t="shared" si="49"/>
        <v/>
      </c>
      <c r="X106" s="1013" t="str">
        <f t="shared" si="49"/>
        <v/>
      </c>
      <c r="Y106" s="1013" t="str">
        <f t="shared" si="49"/>
        <v/>
      </c>
      <c r="Z106" s="1013" t="str">
        <f t="shared" si="49"/>
        <v/>
      </c>
      <c r="AA106" s="1013" t="str">
        <f t="shared" si="49"/>
        <v/>
      </c>
      <c r="AB106" s="1014" t="e">
        <f>IF(E106=0,"",(F106-E106)/E106/2)</f>
        <v>#VALUE!</v>
      </c>
      <c r="AC106" s="1015" t="e">
        <f ca="1">IF(G106=0,"",(OFFSET(G106,0,DuréeSimul,,)-G106)/G106/DuréeSimul)</f>
        <v>#VALUE!</v>
      </c>
    </row>
    <row r="107" spans="1:29" s="306" customFormat="1" ht="8.1" customHeight="1" thickBot="1" x14ac:dyDescent="0.3">
      <c r="A107" s="334"/>
      <c r="B107" s="317"/>
      <c r="C107" s="318"/>
      <c r="D107" s="299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684"/>
      <c r="AC107" s="684"/>
    </row>
    <row r="108" spans="1:29" s="301" customFormat="1" ht="24.95" customHeight="1" thickBot="1" x14ac:dyDescent="0.3">
      <c r="A108" s="1173" t="s">
        <v>60</v>
      </c>
      <c r="B108" s="1173"/>
      <c r="C108" s="1173"/>
      <c r="D108" s="299"/>
      <c r="E108" s="300" t="str">
        <f t="shared" ref="E108:AA108" si="50">IF(E109=AnnéeDemInvest,"Démarrage du projet",IF(E109=AnnéeFinInvest,"Fin du projet",""))</f>
        <v/>
      </c>
      <c r="F108" s="300" t="str">
        <f t="shared" si="50"/>
        <v/>
      </c>
      <c r="G108" s="300" t="str">
        <f t="shared" si="50"/>
        <v/>
      </c>
      <c r="H108" s="300" t="str">
        <f t="shared" si="50"/>
        <v/>
      </c>
      <c r="I108" s="300" t="str">
        <f t="shared" si="50"/>
        <v/>
      </c>
      <c r="J108" s="300" t="str">
        <f t="shared" si="50"/>
        <v/>
      </c>
      <c r="K108" s="300" t="str">
        <f t="shared" si="50"/>
        <v/>
      </c>
      <c r="L108" s="300" t="str">
        <f t="shared" si="50"/>
        <v/>
      </c>
      <c r="M108" s="300" t="str">
        <f t="shared" si="50"/>
        <v/>
      </c>
      <c r="N108" s="300" t="str">
        <f t="shared" si="50"/>
        <v/>
      </c>
      <c r="O108" s="300" t="str">
        <f t="shared" si="50"/>
        <v/>
      </c>
      <c r="P108" s="300" t="str">
        <f t="shared" si="50"/>
        <v/>
      </c>
      <c r="Q108" s="300" t="str">
        <f t="shared" si="50"/>
        <v/>
      </c>
      <c r="R108" s="300" t="str">
        <f t="shared" si="50"/>
        <v/>
      </c>
      <c r="S108" s="300" t="str">
        <f t="shared" si="50"/>
        <v/>
      </c>
      <c r="T108" s="300" t="str">
        <f t="shared" si="50"/>
        <v/>
      </c>
      <c r="U108" s="300" t="str">
        <f t="shared" si="50"/>
        <v/>
      </c>
      <c r="V108" s="300" t="str">
        <f t="shared" si="50"/>
        <v/>
      </c>
      <c r="W108" s="300" t="str">
        <f t="shared" si="50"/>
        <v/>
      </c>
      <c r="X108" s="300" t="str">
        <f t="shared" si="50"/>
        <v/>
      </c>
      <c r="Y108" s="300" t="str">
        <f t="shared" si="50"/>
        <v/>
      </c>
      <c r="Z108" s="300" t="str">
        <f t="shared" si="50"/>
        <v/>
      </c>
      <c r="AA108" s="300" t="str">
        <f t="shared" si="50"/>
        <v/>
      </c>
      <c r="AB108" s="1169" t="str">
        <f>"Evolution moyenne " &amp; AnnéeN-2 &amp; " / " &amp; AnnéeN-1</f>
        <v>Evolution moyenne 2008 / 2009</v>
      </c>
      <c r="AC108" s="1171" t="str">
        <f>"Evolution moyenne " &amp; AnnéeN &amp; " / " &amp; AnnéeN+DuréeSimul</f>
        <v>Evolution moyenne 2010 / 2010</v>
      </c>
    </row>
    <row r="109" spans="1:29" s="305" customFormat="1" ht="20.100000000000001" customHeight="1" thickBot="1" x14ac:dyDescent="0.3">
      <c r="A109" s="302"/>
      <c r="B109" s="303" t="s">
        <v>0</v>
      </c>
      <c r="C109" s="304" t="s">
        <v>208</v>
      </c>
      <c r="D109" s="299"/>
      <c r="E109" s="59">
        <f>F109-1</f>
        <v>2008</v>
      </c>
      <c r="F109" s="60">
        <f>G109-1</f>
        <v>2009</v>
      </c>
      <c r="G109" s="57">
        <f>AnnéeN</f>
        <v>2010</v>
      </c>
      <c r="H109" s="110">
        <f>G109+1</f>
        <v>2011</v>
      </c>
      <c r="I109" s="59">
        <f t="shared" ref="I109:AA109" si="51">H109+1</f>
        <v>2012</v>
      </c>
      <c r="J109" s="59">
        <f t="shared" si="51"/>
        <v>2013</v>
      </c>
      <c r="K109" s="59">
        <f t="shared" si="51"/>
        <v>2014</v>
      </c>
      <c r="L109" s="59">
        <f t="shared" si="51"/>
        <v>2015</v>
      </c>
      <c r="M109" s="59">
        <f t="shared" si="51"/>
        <v>2016</v>
      </c>
      <c r="N109" s="59">
        <f t="shared" si="51"/>
        <v>2017</v>
      </c>
      <c r="O109" s="59">
        <f t="shared" si="51"/>
        <v>2018</v>
      </c>
      <c r="P109" s="59">
        <f t="shared" si="51"/>
        <v>2019</v>
      </c>
      <c r="Q109" s="59">
        <f t="shared" si="51"/>
        <v>2020</v>
      </c>
      <c r="R109" s="59">
        <f t="shared" si="51"/>
        <v>2021</v>
      </c>
      <c r="S109" s="59">
        <f t="shared" si="51"/>
        <v>2022</v>
      </c>
      <c r="T109" s="59">
        <f t="shared" si="51"/>
        <v>2023</v>
      </c>
      <c r="U109" s="59">
        <f t="shared" si="51"/>
        <v>2024</v>
      </c>
      <c r="V109" s="59">
        <f t="shared" si="51"/>
        <v>2025</v>
      </c>
      <c r="W109" s="59">
        <f t="shared" si="51"/>
        <v>2026</v>
      </c>
      <c r="X109" s="59">
        <f t="shared" si="51"/>
        <v>2027</v>
      </c>
      <c r="Y109" s="59">
        <f t="shared" si="51"/>
        <v>2028</v>
      </c>
      <c r="Z109" s="59">
        <f t="shared" si="51"/>
        <v>2029</v>
      </c>
      <c r="AA109" s="59">
        <f t="shared" si="51"/>
        <v>2030</v>
      </c>
      <c r="AB109" s="1170"/>
      <c r="AC109" s="1172"/>
    </row>
    <row r="110" spans="1:29" s="306" customFormat="1" ht="5.0999999999999996" customHeight="1" thickBot="1" x14ac:dyDescent="0.3">
      <c r="B110" s="317"/>
      <c r="C110" s="318"/>
      <c r="D110" s="299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669"/>
      <c r="AC110" s="669"/>
    </row>
    <row r="111" spans="1:29" ht="18" customHeight="1" thickBot="1" x14ac:dyDescent="0.3">
      <c r="B111" s="360"/>
      <c r="C111" s="361" t="s">
        <v>15</v>
      </c>
      <c r="D111" s="299"/>
      <c r="E111" s="576">
        <f t="shared" ref="E111:AA111" si="52">+E112+E122</f>
        <v>0</v>
      </c>
      <c r="F111" s="577">
        <f t="shared" si="52"/>
        <v>0</v>
      </c>
      <c r="G111" s="578">
        <f t="shared" si="52"/>
        <v>0</v>
      </c>
      <c r="H111" s="579">
        <f t="shared" si="52"/>
        <v>0</v>
      </c>
      <c r="I111" s="580">
        <f t="shared" si="52"/>
        <v>0</v>
      </c>
      <c r="J111" s="580">
        <f t="shared" si="52"/>
        <v>0</v>
      </c>
      <c r="K111" s="580">
        <f t="shared" si="52"/>
        <v>0</v>
      </c>
      <c r="L111" s="580">
        <f t="shared" si="52"/>
        <v>0</v>
      </c>
      <c r="M111" s="580">
        <f t="shared" si="52"/>
        <v>0</v>
      </c>
      <c r="N111" s="580">
        <f t="shared" si="52"/>
        <v>0</v>
      </c>
      <c r="O111" s="580">
        <f t="shared" si="52"/>
        <v>0</v>
      </c>
      <c r="P111" s="580">
        <f t="shared" si="52"/>
        <v>0</v>
      </c>
      <c r="Q111" s="580">
        <f t="shared" si="52"/>
        <v>0</v>
      </c>
      <c r="R111" s="580">
        <f t="shared" si="52"/>
        <v>0</v>
      </c>
      <c r="S111" s="580">
        <f t="shared" si="52"/>
        <v>0</v>
      </c>
      <c r="T111" s="580">
        <f t="shared" si="52"/>
        <v>0</v>
      </c>
      <c r="U111" s="580">
        <f t="shared" si="52"/>
        <v>0</v>
      </c>
      <c r="V111" s="580">
        <f t="shared" si="52"/>
        <v>0</v>
      </c>
      <c r="W111" s="580">
        <f t="shared" si="52"/>
        <v>0</v>
      </c>
      <c r="X111" s="580">
        <f t="shared" si="52"/>
        <v>0</v>
      </c>
      <c r="Y111" s="580">
        <f t="shared" si="52"/>
        <v>0</v>
      </c>
      <c r="Z111" s="580">
        <f t="shared" si="52"/>
        <v>0</v>
      </c>
      <c r="AA111" s="580">
        <f t="shared" si="52"/>
        <v>0</v>
      </c>
      <c r="AB111" s="698" t="str">
        <f t="shared" ref="AB111:AB139" si="53">IF(E111=0,"",(F111-E111)/E111/2)</f>
        <v/>
      </c>
      <c r="AC111" s="699" t="str">
        <f t="shared" ref="AC111:AC122" ca="1" si="54">IF(G111=0,"",(OFFSET(G111,0,DuréeSimul,,)-G111)/G111/DuréeSimul)</f>
        <v/>
      </c>
    </row>
    <row r="112" spans="1:29" s="362" customFormat="1" ht="18" customHeight="1" outlineLevel="1" x14ac:dyDescent="0.25">
      <c r="B112" s="363"/>
      <c r="C112" s="364" t="s">
        <v>427</v>
      </c>
      <c r="D112" s="299"/>
      <c r="E112" s="581">
        <f t="shared" ref="E112:AA112" si="55">+E113+E115+E116+E117+E121</f>
        <v>0</v>
      </c>
      <c r="F112" s="582">
        <f t="shared" si="55"/>
        <v>0</v>
      </c>
      <c r="G112" s="583">
        <f t="shared" si="55"/>
        <v>0</v>
      </c>
      <c r="H112" s="584">
        <f t="shared" si="55"/>
        <v>0</v>
      </c>
      <c r="I112" s="585">
        <f t="shared" si="55"/>
        <v>0</v>
      </c>
      <c r="J112" s="585">
        <f t="shared" si="55"/>
        <v>0</v>
      </c>
      <c r="K112" s="585">
        <f t="shared" si="55"/>
        <v>0</v>
      </c>
      <c r="L112" s="585">
        <f t="shared" si="55"/>
        <v>0</v>
      </c>
      <c r="M112" s="585">
        <f t="shared" si="55"/>
        <v>0</v>
      </c>
      <c r="N112" s="585">
        <f t="shared" si="55"/>
        <v>0</v>
      </c>
      <c r="O112" s="585">
        <f t="shared" si="55"/>
        <v>0</v>
      </c>
      <c r="P112" s="585">
        <f t="shared" si="55"/>
        <v>0</v>
      </c>
      <c r="Q112" s="585">
        <f t="shared" si="55"/>
        <v>0</v>
      </c>
      <c r="R112" s="585">
        <f t="shared" si="55"/>
        <v>0</v>
      </c>
      <c r="S112" s="585">
        <f t="shared" si="55"/>
        <v>0</v>
      </c>
      <c r="T112" s="585">
        <f t="shared" si="55"/>
        <v>0</v>
      </c>
      <c r="U112" s="585">
        <f t="shared" si="55"/>
        <v>0</v>
      </c>
      <c r="V112" s="585">
        <f t="shared" si="55"/>
        <v>0</v>
      </c>
      <c r="W112" s="585">
        <f t="shared" si="55"/>
        <v>0</v>
      </c>
      <c r="X112" s="585">
        <f t="shared" si="55"/>
        <v>0</v>
      </c>
      <c r="Y112" s="585">
        <f t="shared" si="55"/>
        <v>0</v>
      </c>
      <c r="Z112" s="585">
        <f t="shared" si="55"/>
        <v>0</v>
      </c>
      <c r="AA112" s="585">
        <f t="shared" si="55"/>
        <v>0</v>
      </c>
      <c r="AB112" s="671" t="str">
        <f t="shared" si="53"/>
        <v/>
      </c>
      <c r="AC112" s="672" t="str">
        <f t="shared" ca="1" si="54"/>
        <v/>
      </c>
    </row>
    <row r="113" spans="1:29" ht="18" customHeight="1" outlineLevel="1" x14ac:dyDescent="0.25">
      <c r="B113" s="365" t="s">
        <v>289</v>
      </c>
      <c r="C113" s="366" t="s">
        <v>95</v>
      </c>
      <c r="D113" s="299"/>
      <c r="E113" s="586"/>
      <c r="F113" s="587"/>
      <c r="G113" s="588"/>
      <c r="H113" s="589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673" t="str">
        <f t="shared" si="53"/>
        <v/>
      </c>
      <c r="AC113" s="674" t="str">
        <f t="shared" ca="1" si="54"/>
        <v/>
      </c>
    </row>
    <row r="114" spans="1:29" s="968" customFormat="1" ht="18" customHeight="1" outlineLevel="1" x14ac:dyDescent="0.25">
      <c r="B114" s="1016"/>
      <c r="C114" s="1017" t="s">
        <v>94</v>
      </c>
      <c r="D114" s="971"/>
      <c r="E114" s="1018" t="str">
        <f t="shared" ref="E114:AA114" si="56">IF(E86=0,"",E113/E86)</f>
        <v/>
      </c>
      <c r="F114" s="1019" t="str">
        <f t="shared" si="56"/>
        <v/>
      </c>
      <c r="G114" s="1020" t="str">
        <f t="shared" si="56"/>
        <v/>
      </c>
      <c r="H114" s="1021" t="str">
        <f t="shared" si="56"/>
        <v/>
      </c>
      <c r="I114" s="1018" t="str">
        <f t="shared" si="56"/>
        <v/>
      </c>
      <c r="J114" s="1018" t="str">
        <f t="shared" si="56"/>
        <v/>
      </c>
      <c r="K114" s="1018" t="str">
        <f t="shared" si="56"/>
        <v/>
      </c>
      <c r="L114" s="1018" t="str">
        <f t="shared" si="56"/>
        <v/>
      </c>
      <c r="M114" s="1018" t="str">
        <f t="shared" si="56"/>
        <v/>
      </c>
      <c r="N114" s="1018" t="str">
        <f t="shared" si="56"/>
        <v/>
      </c>
      <c r="O114" s="1018" t="str">
        <f t="shared" si="56"/>
        <v/>
      </c>
      <c r="P114" s="1018" t="str">
        <f t="shared" si="56"/>
        <v/>
      </c>
      <c r="Q114" s="1018" t="str">
        <f t="shared" si="56"/>
        <v/>
      </c>
      <c r="R114" s="1018" t="str">
        <f t="shared" si="56"/>
        <v/>
      </c>
      <c r="S114" s="1018" t="str">
        <f t="shared" si="56"/>
        <v/>
      </c>
      <c r="T114" s="1018" t="str">
        <f t="shared" si="56"/>
        <v/>
      </c>
      <c r="U114" s="1018" t="str">
        <f t="shared" si="56"/>
        <v/>
      </c>
      <c r="V114" s="1018" t="str">
        <f t="shared" si="56"/>
        <v/>
      </c>
      <c r="W114" s="1018" t="str">
        <f t="shared" si="56"/>
        <v/>
      </c>
      <c r="X114" s="1018" t="str">
        <f t="shared" si="56"/>
        <v/>
      </c>
      <c r="Y114" s="1018" t="str">
        <f t="shared" si="56"/>
        <v/>
      </c>
      <c r="Z114" s="1018" t="str">
        <f t="shared" si="56"/>
        <v/>
      </c>
      <c r="AA114" s="1018" t="str">
        <f t="shared" si="56"/>
        <v/>
      </c>
      <c r="AB114" s="976" t="e">
        <f t="shared" si="53"/>
        <v>#VALUE!</v>
      </c>
      <c r="AC114" s="977" t="e">
        <f t="shared" ca="1" si="54"/>
        <v>#VALUE!</v>
      </c>
    </row>
    <row r="115" spans="1:29" s="369" customFormat="1" ht="40.5" customHeight="1" outlineLevel="1" x14ac:dyDescent="0.25">
      <c r="A115" s="296"/>
      <c r="B115" s="368" t="s">
        <v>16</v>
      </c>
      <c r="C115" s="366" t="s">
        <v>91</v>
      </c>
      <c r="D115" s="299"/>
      <c r="E115" s="590"/>
      <c r="F115" s="591"/>
      <c r="G115" s="592"/>
      <c r="H115" s="593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673" t="str">
        <f t="shared" si="53"/>
        <v/>
      </c>
      <c r="AC115" s="674" t="str">
        <f t="shared" ca="1" si="54"/>
        <v/>
      </c>
    </row>
    <row r="116" spans="1:29" s="305" customFormat="1" ht="30" outlineLevel="1" x14ac:dyDescent="0.25">
      <c r="A116" s="296"/>
      <c r="B116" s="368" t="s">
        <v>17</v>
      </c>
      <c r="C116" s="366" t="s">
        <v>165</v>
      </c>
      <c r="D116" s="299"/>
      <c r="E116" s="594"/>
      <c r="F116" s="595"/>
      <c r="G116" s="596"/>
      <c r="H116" s="597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  <c r="T116" s="594"/>
      <c r="U116" s="594"/>
      <c r="V116" s="594"/>
      <c r="W116" s="594"/>
      <c r="X116" s="594"/>
      <c r="Y116" s="594"/>
      <c r="Z116" s="594"/>
      <c r="AA116" s="594"/>
      <c r="AB116" s="673" t="str">
        <f t="shared" si="53"/>
        <v/>
      </c>
      <c r="AC116" s="674" t="str">
        <f t="shared" ca="1" si="54"/>
        <v/>
      </c>
    </row>
    <row r="117" spans="1:29" s="305" customFormat="1" ht="29.25" customHeight="1" outlineLevel="1" x14ac:dyDescent="0.25">
      <c r="A117" s="296"/>
      <c r="B117" s="455" t="s">
        <v>17</v>
      </c>
      <c r="C117" s="456" t="s">
        <v>259</v>
      </c>
      <c r="D117" s="299"/>
      <c r="E117" s="598"/>
      <c r="F117" s="599"/>
      <c r="G117" s="600"/>
      <c r="H117" s="601"/>
      <c r="I117" s="598"/>
      <c r="J117" s="598"/>
      <c r="K117" s="598"/>
      <c r="L117" s="598"/>
      <c r="M117" s="598"/>
      <c r="N117" s="598"/>
      <c r="O117" s="598"/>
      <c r="P117" s="598"/>
      <c r="Q117" s="598"/>
      <c r="R117" s="598"/>
      <c r="S117" s="598"/>
      <c r="T117" s="598"/>
      <c r="U117" s="598"/>
      <c r="V117" s="598"/>
      <c r="W117" s="598"/>
      <c r="X117" s="598"/>
      <c r="Y117" s="598"/>
      <c r="Z117" s="598"/>
      <c r="AA117" s="598"/>
      <c r="AB117" s="675" t="str">
        <f t="shared" si="53"/>
        <v/>
      </c>
      <c r="AC117" s="676" t="str">
        <f t="shared" ca="1" si="54"/>
        <v/>
      </c>
    </row>
    <row r="118" spans="1:29" ht="18" customHeight="1" outlineLevel="1" x14ac:dyDescent="0.25">
      <c r="B118" s="457"/>
      <c r="C118" s="458" t="s">
        <v>296</v>
      </c>
      <c r="D118" s="299"/>
      <c r="E118" s="602"/>
      <c r="F118" s="603"/>
      <c r="G118" s="604"/>
      <c r="H118" s="605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  <c r="AA118" s="602"/>
      <c r="AB118" s="675" t="str">
        <f t="shared" si="53"/>
        <v/>
      </c>
      <c r="AC118" s="676" t="str">
        <f t="shared" ca="1" si="54"/>
        <v/>
      </c>
    </row>
    <row r="119" spans="1:29" ht="18" customHeight="1" outlineLevel="1" x14ac:dyDescent="0.25">
      <c r="B119" s="457"/>
      <c r="C119" s="458" t="s">
        <v>297</v>
      </c>
      <c r="D119" s="299"/>
      <c r="E119" s="602"/>
      <c r="F119" s="603"/>
      <c r="G119" s="604"/>
      <c r="H119" s="605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75" t="str">
        <f t="shared" si="53"/>
        <v/>
      </c>
      <c r="AC119" s="676" t="str">
        <f t="shared" ca="1" si="54"/>
        <v/>
      </c>
    </row>
    <row r="120" spans="1:29" ht="25.9" customHeight="1" outlineLevel="1" x14ac:dyDescent="0.25">
      <c r="B120" s="457"/>
      <c r="C120" s="458" t="s">
        <v>298</v>
      </c>
      <c r="D120" s="299"/>
      <c r="E120" s="602"/>
      <c r="F120" s="603"/>
      <c r="G120" s="604"/>
      <c r="H120" s="605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S120" s="602"/>
      <c r="T120" s="602"/>
      <c r="U120" s="602"/>
      <c r="V120" s="602"/>
      <c r="W120" s="602"/>
      <c r="X120" s="602"/>
      <c r="Y120" s="602"/>
      <c r="Z120" s="602"/>
      <c r="AA120" s="602"/>
      <c r="AB120" s="675" t="str">
        <f t="shared" si="53"/>
        <v/>
      </c>
      <c r="AC120" s="676" t="str">
        <f t="shared" ca="1" si="54"/>
        <v/>
      </c>
    </row>
    <row r="121" spans="1:29" ht="30.75" outlineLevel="1" thickBot="1" x14ac:dyDescent="0.3">
      <c r="B121" s="372" t="s">
        <v>18</v>
      </c>
      <c r="C121" s="373" t="s">
        <v>92</v>
      </c>
      <c r="D121" s="299"/>
      <c r="E121" s="607"/>
      <c r="F121" s="608"/>
      <c r="G121" s="609"/>
      <c r="H121" s="610"/>
      <c r="I121" s="611"/>
      <c r="J121" s="611"/>
      <c r="K121" s="611"/>
      <c r="L121" s="611"/>
      <c r="M121" s="611"/>
      <c r="N121" s="611"/>
      <c r="O121" s="611"/>
      <c r="P121" s="611"/>
      <c r="Q121" s="611"/>
      <c r="R121" s="611"/>
      <c r="S121" s="611"/>
      <c r="T121" s="611"/>
      <c r="U121" s="611"/>
      <c r="V121" s="611"/>
      <c r="W121" s="611"/>
      <c r="X121" s="611"/>
      <c r="Y121" s="611"/>
      <c r="Z121" s="611"/>
      <c r="AA121" s="611"/>
      <c r="AB121" s="677" t="str">
        <f t="shared" si="53"/>
        <v/>
      </c>
      <c r="AC121" s="678" t="str">
        <f t="shared" ca="1" si="54"/>
        <v/>
      </c>
    </row>
    <row r="122" spans="1:29" ht="33" customHeight="1" outlineLevel="1" thickBot="1" x14ac:dyDescent="0.3">
      <c r="B122" s="374" t="s">
        <v>407</v>
      </c>
      <c r="C122" s="375" t="s">
        <v>428</v>
      </c>
      <c r="D122" s="299"/>
      <c r="E122" s="612"/>
      <c r="F122" s="613"/>
      <c r="G122" s="614"/>
      <c r="H122" s="615"/>
      <c r="I122" s="612"/>
      <c r="J122" s="612"/>
      <c r="K122" s="612"/>
      <c r="L122" s="612"/>
      <c r="M122" s="612"/>
      <c r="N122" s="612"/>
      <c r="O122" s="612"/>
      <c r="P122" s="612"/>
      <c r="Q122" s="612"/>
      <c r="R122" s="612"/>
      <c r="S122" s="612"/>
      <c r="T122" s="612"/>
      <c r="U122" s="612"/>
      <c r="V122" s="612"/>
      <c r="W122" s="612"/>
      <c r="X122" s="612"/>
      <c r="Y122" s="612"/>
      <c r="Z122" s="612"/>
      <c r="AA122" s="612"/>
      <c r="AB122" s="698" t="str">
        <f t="shared" si="53"/>
        <v/>
      </c>
      <c r="AC122" s="699" t="str">
        <f t="shared" ca="1" si="54"/>
        <v/>
      </c>
    </row>
    <row r="123" spans="1:29" s="306" customFormat="1" ht="5.0999999999999996" customHeight="1" thickBot="1" x14ac:dyDescent="0.3">
      <c r="B123" s="317"/>
      <c r="C123" s="318"/>
      <c r="D123" s="299"/>
      <c r="E123" s="531"/>
      <c r="F123" s="531"/>
      <c r="G123" s="531"/>
      <c r="H123" s="531"/>
      <c r="I123" s="531"/>
      <c r="J123" s="531"/>
      <c r="K123" s="531"/>
      <c r="L123" s="531"/>
      <c r="M123" s="531"/>
      <c r="N123" s="531"/>
      <c r="O123" s="531"/>
      <c r="P123" s="531"/>
      <c r="Q123" s="531"/>
      <c r="R123" s="531"/>
      <c r="S123" s="531"/>
      <c r="T123" s="531"/>
      <c r="U123" s="531"/>
      <c r="V123" s="531"/>
      <c r="W123" s="531"/>
      <c r="X123" s="531"/>
      <c r="Y123" s="531"/>
      <c r="Z123" s="531"/>
      <c r="AA123" s="531"/>
      <c r="AB123" s="669"/>
      <c r="AC123" s="669"/>
    </row>
    <row r="124" spans="1:29" s="362" customFormat="1" ht="18" customHeight="1" x14ac:dyDescent="0.25">
      <c r="B124" s="363"/>
      <c r="C124" s="364" t="s">
        <v>19</v>
      </c>
      <c r="D124" s="299"/>
      <c r="E124" s="581">
        <f>+E125+E126+E131</f>
        <v>0</v>
      </c>
      <c r="F124" s="582">
        <f>+F125+F126+F131</f>
        <v>0</v>
      </c>
      <c r="G124" s="583">
        <f>+G125+G126+G131</f>
        <v>0</v>
      </c>
      <c r="H124" s="584">
        <f t="shared" ref="H124:AA124" si="57">+H125+H126+H131</f>
        <v>0</v>
      </c>
      <c r="I124" s="585">
        <f t="shared" si="57"/>
        <v>0</v>
      </c>
      <c r="J124" s="585">
        <f t="shared" si="57"/>
        <v>0</v>
      </c>
      <c r="K124" s="585">
        <f t="shared" si="57"/>
        <v>0</v>
      </c>
      <c r="L124" s="585">
        <f t="shared" si="57"/>
        <v>0</v>
      </c>
      <c r="M124" s="585">
        <f t="shared" si="57"/>
        <v>0</v>
      </c>
      <c r="N124" s="585">
        <f t="shared" si="57"/>
        <v>0</v>
      </c>
      <c r="O124" s="585">
        <f t="shared" si="57"/>
        <v>0</v>
      </c>
      <c r="P124" s="585">
        <f t="shared" si="57"/>
        <v>0</v>
      </c>
      <c r="Q124" s="585">
        <f t="shared" si="57"/>
        <v>0</v>
      </c>
      <c r="R124" s="585">
        <f t="shared" si="57"/>
        <v>0</v>
      </c>
      <c r="S124" s="585">
        <f t="shared" si="57"/>
        <v>0</v>
      </c>
      <c r="T124" s="585">
        <f t="shared" si="57"/>
        <v>0</v>
      </c>
      <c r="U124" s="585">
        <f t="shared" si="57"/>
        <v>0</v>
      </c>
      <c r="V124" s="585">
        <f t="shared" si="57"/>
        <v>0</v>
      </c>
      <c r="W124" s="585">
        <f t="shared" si="57"/>
        <v>0</v>
      </c>
      <c r="X124" s="585">
        <f t="shared" si="57"/>
        <v>0</v>
      </c>
      <c r="Y124" s="585">
        <f t="shared" si="57"/>
        <v>0</v>
      </c>
      <c r="Z124" s="585">
        <f t="shared" si="57"/>
        <v>0</v>
      </c>
      <c r="AA124" s="585">
        <f t="shared" si="57"/>
        <v>0</v>
      </c>
      <c r="AB124" s="671" t="str">
        <f t="shared" si="53"/>
        <v/>
      </c>
      <c r="AC124" s="672" t="str">
        <f t="shared" ref="AC124:AC131" ca="1" si="58">IF(G124=0,"",(OFFSET(G124,0,DuréeSimul,,)-G124)/G124/DuréeSimul)</f>
        <v/>
      </c>
    </row>
    <row r="125" spans="1:29" ht="30" outlineLevel="1" x14ac:dyDescent="0.25">
      <c r="B125" s="376" t="s">
        <v>20</v>
      </c>
      <c r="C125" s="377" t="s">
        <v>21</v>
      </c>
      <c r="D125" s="299"/>
      <c r="E125" s="480">
        <f t="shared" ref="E125:AA125" si="59">E96+E99</f>
        <v>0</v>
      </c>
      <c r="F125" s="481">
        <f t="shared" si="59"/>
        <v>0</v>
      </c>
      <c r="G125" s="482">
        <f t="shared" si="59"/>
        <v>0</v>
      </c>
      <c r="H125" s="483">
        <f t="shared" si="59"/>
        <v>0</v>
      </c>
      <c r="I125" s="480">
        <f t="shared" si="59"/>
        <v>0</v>
      </c>
      <c r="J125" s="480">
        <f t="shared" si="59"/>
        <v>0</v>
      </c>
      <c r="K125" s="480">
        <f t="shared" si="59"/>
        <v>0</v>
      </c>
      <c r="L125" s="480">
        <f t="shared" si="59"/>
        <v>0</v>
      </c>
      <c r="M125" s="480">
        <f t="shared" si="59"/>
        <v>0</v>
      </c>
      <c r="N125" s="480">
        <f t="shared" si="59"/>
        <v>0</v>
      </c>
      <c r="O125" s="480">
        <f t="shared" si="59"/>
        <v>0</v>
      </c>
      <c r="P125" s="480">
        <f t="shared" si="59"/>
        <v>0</v>
      </c>
      <c r="Q125" s="480">
        <f t="shared" si="59"/>
        <v>0</v>
      </c>
      <c r="R125" s="480">
        <f t="shared" si="59"/>
        <v>0</v>
      </c>
      <c r="S125" s="480">
        <f t="shared" si="59"/>
        <v>0</v>
      </c>
      <c r="T125" s="480">
        <f t="shared" si="59"/>
        <v>0</v>
      </c>
      <c r="U125" s="480">
        <f t="shared" si="59"/>
        <v>0</v>
      </c>
      <c r="V125" s="480">
        <f t="shared" si="59"/>
        <v>0</v>
      </c>
      <c r="W125" s="480">
        <f t="shared" si="59"/>
        <v>0</v>
      </c>
      <c r="X125" s="480">
        <f t="shared" si="59"/>
        <v>0</v>
      </c>
      <c r="Y125" s="480">
        <f t="shared" si="59"/>
        <v>0</v>
      </c>
      <c r="Z125" s="480">
        <f t="shared" si="59"/>
        <v>0</v>
      </c>
      <c r="AA125" s="480">
        <f t="shared" si="59"/>
        <v>0</v>
      </c>
      <c r="AB125" s="675" t="str">
        <f t="shared" si="53"/>
        <v/>
      </c>
      <c r="AC125" s="676" t="str">
        <f t="shared" ca="1" si="58"/>
        <v/>
      </c>
    </row>
    <row r="126" spans="1:29" ht="18" customHeight="1" outlineLevel="1" x14ac:dyDescent="0.25">
      <c r="B126" s="376" t="s">
        <v>22</v>
      </c>
      <c r="C126" s="377" t="s">
        <v>23</v>
      </c>
      <c r="D126" s="299"/>
      <c r="E126" s="616">
        <f>+E127+E129+E130</f>
        <v>0</v>
      </c>
      <c r="F126" s="617">
        <f>+F127+F129+F130</f>
        <v>0</v>
      </c>
      <c r="G126" s="618">
        <f>+G127+G129+G130</f>
        <v>0</v>
      </c>
      <c r="H126" s="619">
        <f t="shared" ref="H126:AA126" si="60">+H127+H129+H130</f>
        <v>0</v>
      </c>
      <c r="I126" s="616">
        <f t="shared" si="60"/>
        <v>0</v>
      </c>
      <c r="J126" s="616">
        <f t="shared" si="60"/>
        <v>0</v>
      </c>
      <c r="K126" s="616">
        <f t="shared" si="60"/>
        <v>0</v>
      </c>
      <c r="L126" s="616">
        <f t="shared" si="60"/>
        <v>0</v>
      </c>
      <c r="M126" s="616">
        <f t="shared" si="60"/>
        <v>0</v>
      </c>
      <c r="N126" s="616">
        <f t="shared" si="60"/>
        <v>0</v>
      </c>
      <c r="O126" s="616">
        <f t="shared" si="60"/>
        <v>0</v>
      </c>
      <c r="P126" s="616">
        <f t="shared" si="60"/>
        <v>0</v>
      </c>
      <c r="Q126" s="616">
        <f t="shared" si="60"/>
        <v>0</v>
      </c>
      <c r="R126" s="616">
        <f t="shared" si="60"/>
        <v>0</v>
      </c>
      <c r="S126" s="616">
        <f t="shared" si="60"/>
        <v>0</v>
      </c>
      <c r="T126" s="616">
        <f t="shared" si="60"/>
        <v>0</v>
      </c>
      <c r="U126" s="616">
        <f t="shared" si="60"/>
        <v>0</v>
      </c>
      <c r="V126" s="616">
        <f t="shared" si="60"/>
        <v>0</v>
      </c>
      <c r="W126" s="616">
        <f t="shared" si="60"/>
        <v>0</v>
      </c>
      <c r="X126" s="616">
        <f t="shared" si="60"/>
        <v>0</v>
      </c>
      <c r="Y126" s="616">
        <f t="shared" si="60"/>
        <v>0</v>
      </c>
      <c r="Z126" s="616">
        <f t="shared" si="60"/>
        <v>0</v>
      </c>
      <c r="AA126" s="616">
        <f t="shared" si="60"/>
        <v>0</v>
      </c>
      <c r="AB126" s="681" t="str">
        <f t="shared" si="53"/>
        <v/>
      </c>
      <c r="AC126" s="682" t="str">
        <f t="shared" ca="1" si="58"/>
        <v/>
      </c>
    </row>
    <row r="127" spans="1:29" ht="18" customHeight="1" outlineLevel="1" x14ac:dyDescent="0.25">
      <c r="B127" s="370"/>
      <c r="C127" s="371" t="s">
        <v>24</v>
      </c>
      <c r="D127" s="299"/>
      <c r="E127" s="606"/>
      <c r="F127" s="620"/>
      <c r="G127" s="621"/>
      <c r="H127" s="622"/>
      <c r="I127" s="606"/>
      <c r="J127" s="606"/>
      <c r="K127" s="606"/>
      <c r="L127" s="606"/>
      <c r="M127" s="606"/>
      <c r="N127" s="606"/>
      <c r="O127" s="606"/>
      <c r="P127" s="606"/>
      <c r="Q127" s="606"/>
      <c r="R127" s="606"/>
      <c r="S127" s="606"/>
      <c r="T127" s="606"/>
      <c r="U127" s="606"/>
      <c r="V127" s="606"/>
      <c r="W127" s="606"/>
      <c r="X127" s="606"/>
      <c r="Y127" s="606"/>
      <c r="Z127" s="606"/>
      <c r="AA127" s="606"/>
      <c r="AB127" s="675" t="str">
        <f t="shared" si="53"/>
        <v/>
      </c>
      <c r="AC127" s="676" t="str">
        <f t="shared" ca="1" si="58"/>
        <v/>
      </c>
    </row>
    <row r="128" spans="1:29" s="1022" customFormat="1" ht="18" customHeight="1" outlineLevel="1" x14ac:dyDescent="0.25">
      <c r="B128" s="1023"/>
      <c r="C128" s="1024" t="s">
        <v>387</v>
      </c>
      <c r="D128" s="1025"/>
      <c r="E128" s="1026" t="str">
        <f t="shared" ref="E128:AA128" si="61">IF(E53=0,"",E127/E53)</f>
        <v/>
      </c>
      <c r="F128" s="1027" t="str">
        <f t="shared" si="61"/>
        <v/>
      </c>
      <c r="G128" s="1028" t="str">
        <f t="shared" si="61"/>
        <v/>
      </c>
      <c r="H128" s="1029" t="str">
        <f t="shared" si="61"/>
        <v/>
      </c>
      <c r="I128" s="1026" t="str">
        <f t="shared" si="61"/>
        <v/>
      </c>
      <c r="J128" s="1026" t="str">
        <f t="shared" si="61"/>
        <v/>
      </c>
      <c r="K128" s="1026" t="str">
        <f t="shared" si="61"/>
        <v/>
      </c>
      <c r="L128" s="1026" t="str">
        <f t="shared" si="61"/>
        <v/>
      </c>
      <c r="M128" s="1026" t="str">
        <f t="shared" si="61"/>
        <v/>
      </c>
      <c r="N128" s="1026" t="str">
        <f t="shared" si="61"/>
        <v/>
      </c>
      <c r="O128" s="1026" t="str">
        <f t="shared" si="61"/>
        <v/>
      </c>
      <c r="P128" s="1026" t="str">
        <f t="shared" si="61"/>
        <v/>
      </c>
      <c r="Q128" s="1026" t="str">
        <f t="shared" si="61"/>
        <v/>
      </c>
      <c r="R128" s="1026" t="str">
        <f t="shared" si="61"/>
        <v/>
      </c>
      <c r="S128" s="1026" t="str">
        <f t="shared" si="61"/>
        <v/>
      </c>
      <c r="T128" s="1026" t="str">
        <f t="shared" si="61"/>
        <v/>
      </c>
      <c r="U128" s="1026" t="str">
        <f t="shared" si="61"/>
        <v/>
      </c>
      <c r="V128" s="1026" t="str">
        <f t="shared" si="61"/>
        <v/>
      </c>
      <c r="W128" s="1026" t="str">
        <f t="shared" si="61"/>
        <v/>
      </c>
      <c r="X128" s="1026" t="str">
        <f t="shared" si="61"/>
        <v/>
      </c>
      <c r="Y128" s="1026" t="str">
        <f t="shared" si="61"/>
        <v/>
      </c>
      <c r="Z128" s="1026" t="str">
        <f t="shared" si="61"/>
        <v/>
      </c>
      <c r="AA128" s="1026" t="str">
        <f t="shared" si="61"/>
        <v/>
      </c>
      <c r="AB128" s="1030"/>
      <c r="AC128" s="1031" t="e">
        <f t="shared" ca="1" si="58"/>
        <v>#VALUE!</v>
      </c>
    </row>
    <row r="129" spans="1:29" ht="18" customHeight="1" outlineLevel="1" x14ac:dyDescent="0.25">
      <c r="B129" s="370"/>
      <c r="C129" s="371" t="s">
        <v>166</v>
      </c>
      <c r="D129" s="299"/>
      <c r="E129" s="625"/>
      <c r="F129" s="626"/>
      <c r="G129" s="627"/>
      <c r="H129" s="628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  <c r="T129" s="625"/>
      <c r="U129" s="625"/>
      <c r="V129" s="625"/>
      <c r="W129" s="625"/>
      <c r="X129" s="625"/>
      <c r="Y129" s="625"/>
      <c r="Z129" s="625"/>
      <c r="AA129" s="625"/>
      <c r="AB129" s="675" t="str">
        <f t="shared" si="53"/>
        <v/>
      </c>
      <c r="AC129" s="676" t="str">
        <f t="shared" ca="1" si="58"/>
        <v/>
      </c>
    </row>
    <row r="130" spans="1:29" ht="18" customHeight="1" outlineLevel="1" x14ac:dyDescent="0.25">
      <c r="B130" s="370"/>
      <c r="C130" s="371" t="s">
        <v>25</v>
      </c>
      <c r="D130" s="299"/>
      <c r="E130" s="606"/>
      <c r="F130" s="620"/>
      <c r="G130" s="621"/>
      <c r="H130" s="622"/>
      <c r="I130" s="606"/>
      <c r="J130" s="606"/>
      <c r="K130" s="606"/>
      <c r="L130" s="606"/>
      <c r="M130" s="606"/>
      <c r="N130" s="606"/>
      <c r="O130" s="606"/>
      <c r="P130" s="606"/>
      <c r="Q130" s="606"/>
      <c r="R130" s="606"/>
      <c r="S130" s="606"/>
      <c r="T130" s="606"/>
      <c r="U130" s="606"/>
      <c r="V130" s="606"/>
      <c r="W130" s="606"/>
      <c r="X130" s="606"/>
      <c r="Y130" s="606"/>
      <c r="Z130" s="606"/>
      <c r="AA130" s="606"/>
      <c r="AB130" s="675" t="str">
        <f t="shared" si="53"/>
        <v/>
      </c>
      <c r="AC130" s="676" t="str">
        <f t="shared" ca="1" si="58"/>
        <v/>
      </c>
    </row>
    <row r="131" spans="1:29" ht="18" customHeight="1" outlineLevel="1" thickBot="1" x14ac:dyDescent="0.3">
      <c r="B131" s="378" t="s">
        <v>26</v>
      </c>
      <c r="C131" s="379" t="s">
        <v>27</v>
      </c>
      <c r="D131" s="299"/>
      <c r="E131" s="629"/>
      <c r="F131" s="630"/>
      <c r="G131" s="631"/>
      <c r="H131" s="632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29"/>
      <c r="AA131" s="629"/>
      <c r="AB131" s="677" t="str">
        <f t="shared" si="53"/>
        <v/>
      </c>
      <c r="AC131" s="678" t="str">
        <f t="shared" ca="1" si="58"/>
        <v/>
      </c>
    </row>
    <row r="132" spans="1:29" s="306" customFormat="1" ht="5.0999999999999996" customHeight="1" thickBot="1" x14ac:dyDescent="0.3">
      <c r="B132" s="317"/>
      <c r="C132" s="318"/>
      <c r="D132" s="299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  <c r="S132" s="531"/>
      <c r="T132" s="531"/>
      <c r="U132" s="531"/>
      <c r="V132" s="531"/>
      <c r="W132" s="531"/>
      <c r="X132" s="531"/>
      <c r="Y132" s="531"/>
      <c r="Z132" s="531"/>
      <c r="AA132" s="531"/>
      <c r="AB132" s="669"/>
      <c r="AC132" s="669"/>
    </row>
    <row r="133" spans="1:29" ht="18" customHeight="1" x14ac:dyDescent="0.25">
      <c r="B133" s="380"/>
      <c r="C133" s="381" t="s">
        <v>90</v>
      </c>
      <c r="D133" s="299"/>
      <c r="E133" s="633">
        <f t="shared" ref="E133:AA133" si="62">+E111-E124</f>
        <v>0</v>
      </c>
      <c r="F133" s="634">
        <f t="shared" si="62"/>
        <v>0</v>
      </c>
      <c r="G133" s="635">
        <f t="shared" si="62"/>
        <v>0</v>
      </c>
      <c r="H133" s="636">
        <f t="shared" si="62"/>
        <v>0</v>
      </c>
      <c r="I133" s="637">
        <f t="shared" si="62"/>
        <v>0</v>
      </c>
      <c r="J133" s="637">
        <f t="shared" si="62"/>
        <v>0</v>
      </c>
      <c r="K133" s="637">
        <f t="shared" si="62"/>
        <v>0</v>
      </c>
      <c r="L133" s="637">
        <f t="shared" si="62"/>
        <v>0</v>
      </c>
      <c r="M133" s="637">
        <f t="shared" si="62"/>
        <v>0</v>
      </c>
      <c r="N133" s="637">
        <f t="shared" si="62"/>
        <v>0</v>
      </c>
      <c r="O133" s="637">
        <f t="shared" si="62"/>
        <v>0</v>
      </c>
      <c r="P133" s="637">
        <f t="shared" si="62"/>
        <v>0</v>
      </c>
      <c r="Q133" s="637">
        <f t="shared" si="62"/>
        <v>0</v>
      </c>
      <c r="R133" s="637">
        <f t="shared" si="62"/>
        <v>0</v>
      </c>
      <c r="S133" s="637">
        <f t="shared" si="62"/>
        <v>0</v>
      </c>
      <c r="T133" s="637">
        <f t="shared" si="62"/>
        <v>0</v>
      </c>
      <c r="U133" s="637">
        <f t="shared" si="62"/>
        <v>0</v>
      </c>
      <c r="V133" s="637">
        <f t="shared" si="62"/>
        <v>0</v>
      </c>
      <c r="W133" s="637">
        <f t="shared" si="62"/>
        <v>0</v>
      </c>
      <c r="X133" s="637">
        <f t="shared" si="62"/>
        <v>0</v>
      </c>
      <c r="Y133" s="637">
        <f t="shared" si="62"/>
        <v>0</v>
      </c>
      <c r="Z133" s="637">
        <f t="shared" si="62"/>
        <v>0</v>
      </c>
      <c r="AA133" s="637">
        <f t="shared" si="62"/>
        <v>0</v>
      </c>
      <c r="AB133" s="671" t="str">
        <f t="shared" si="53"/>
        <v/>
      </c>
      <c r="AC133" s="672" t="str">
        <f t="shared" ref="AC133:AC139" ca="1" si="63">IF(G133=0,"",(OFFSET(G133,0,DuréeSimul,,)-G133)/G133/DuréeSimul)</f>
        <v/>
      </c>
    </row>
    <row r="134" spans="1:29" x14ac:dyDescent="0.25">
      <c r="B134" s="382"/>
      <c r="C134" s="383" t="s">
        <v>53</v>
      </c>
      <c r="D134" s="299"/>
      <c r="E134" s="638"/>
      <c r="F134" s="638">
        <f t="shared" ref="F134:AA134" si="64">+E134+F133</f>
        <v>0</v>
      </c>
      <c r="G134" s="638">
        <f t="shared" si="64"/>
        <v>0</v>
      </c>
      <c r="H134" s="638">
        <f t="shared" si="64"/>
        <v>0</v>
      </c>
      <c r="I134" s="638">
        <f t="shared" si="64"/>
        <v>0</v>
      </c>
      <c r="J134" s="638">
        <f t="shared" si="64"/>
        <v>0</v>
      </c>
      <c r="K134" s="638">
        <f t="shared" si="64"/>
        <v>0</v>
      </c>
      <c r="L134" s="638">
        <f t="shared" si="64"/>
        <v>0</v>
      </c>
      <c r="M134" s="638">
        <f t="shared" si="64"/>
        <v>0</v>
      </c>
      <c r="N134" s="638">
        <f t="shared" si="64"/>
        <v>0</v>
      </c>
      <c r="O134" s="638">
        <f t="shared" si="64"/>
        <v>0</v>
      </c>
      <c r="P134" s="638">
        <f t="shared" si="64"/>
        <v>0</v>
      </c>
      <c r="Q134" s="638">
        <f t="shared" si="64"/>
        <v>0</v>
      </c>
      <c r="R134" s="638">
        <f t="shared" si="64"/>
        <v>0</v>
      </c>
      <c r="S134" s="638">
        <f t="shared" si="64"/>
        <v>0</v>
      </c>
      <c r="T134" s="638">
        <f t="shared" si="64"/>
        <v>0</v>
      </c>
      <c r="U134" s="638">
        <f t="shared" si="64"/>
        <v>0</v>
      </c>
      <c r="V134" s="638">
        <f t="shared" si="64"/>
        <v>0</v>
      </c>
      <c r="W134" s="638">
        <f t="shared" si="64"/>
        <v>0</v>
      </c>
      <c r="X134" s="638">
        <f t="shared" si="64"/>
        <v>0</v>
      </c>
      <c r="Y134" s="638">
        <f t="shared" si="64"/>
        <v>0</v>
      </c>
      <c r="Z134" s="638">
        <f t="shared" si="64"/>
        <v>0</v>
      </c>
      <c r="AA134" s="638">
        <f t="shared" si="64"/>
        <v>0</v>
      </c>
      <c r="AB134" s="675" t="str">
        <f t="shared" si="53"/>
        <v/>
      </c>
      <c r="AC134" s="676" t="str">
        <f t="shared" ca="1" si="63"/>
        <v/>
      </c>
    </row>
    <row r="135" spans="1:29" ht="18" customHeight="1" x14ac:dyDescent="0.25">
      <c r="B135" s="384"/>
      <c r="C135" s="367" t="s">
        <v>388</v>
      </c>
      <c r="D135" s="299"/>
      <c r="E135" s="623" t="str">
        <f t="shared" ref="E135:AA135" si="65">IF(E54=0,"",ABS(E134/E54*365))</f>
        <v/>
      </c>
      <c r="F135" s="639" t="str">
        <f t="shared" si="65"/>
        <v/>
      </c>
      <c r="G135" s="640" t="str">
        <f t="shared" si="65"/>
        <v/>
      </c>
      <c r="H135" s="624" t="str">
        <f t="shared" si="65"/>
        <v/>
      </c>
      <c r="I135" s="623" t="str">
        <f t="shared" si="65"/>
        <v/>
      </c>
      <c r="J135" s="623" t="str">
        <f t="shared" si="65"/>
        <v/>
      </c>
      <c r="K135" s="623" t="str">
        <f t="shared" si="65"/>
        <v/>
      </c>
      <c r="L135" s="623" t="str">
        <f t="shared" si="65"/>
        <v/>
      </c>
      <c r="M135" s="623" t="str">
        <f t="shared" si="65"/>
        <v/>
      </c>
      <c r="N135" s="623" t="str">
        <f t="shared" si="65"/>
        <v/>
      </c>
      <c r="O135" s="623" t="str">
        <f t="shared" si="65"/>
        <v/>
      </c>
      <c r="P135" s="623" t="str">
        <f t="shared" si="65"/>
        <v/>
      </c>
      <c r="Q135" s="623" t="str">
        <f t="shared" si="65"/>
        <v/>
      </c>
      <c r="R135" s="623" t="str">
        <f t="shared" si="65"/>
        <v/>
      </c>
      <c r="S135" s="623" t="str">
        <f t="shared" si="65"/>
        <v/>
      </c>
      <c r="T135" s="623" t="str">
        <f t="shared" si="65"/>
        <v/>
      </c>
      <c r="U135" s="623" t="str">
        <f t="shared" si="65"/>
        <v/>
      </c>
      <c r="V135" s="623" t="str">
        <f t="shared" si="65"/>
        <v/>
      </c>
      <c r="W135" s="623" t="str">
        <f t="shared" si="65"/>
        <v/>
      </c>
      <c r="X135" s="623" t="str">
        <f t="shared" si="65"/>
        <v/>
      </c>
      <c r="Y135" s="623" t="str">
        <f t="shared" si="65"/>
        <v/>
      </c>
      <c r="Z135" s="623" t="str">
        <f t="shared" si="65"/>
        <v/>
      </c>
      <c r="AA135" s="623" t="str">
        <f t="shared" si="65"/>
        <v/>
      </c>
      <c r="AB135" s="675" t="e">
        <f t="shared" si="53"/>
        <v>#VALUE!</v>
      </c>
      <c r="AC135" s="676" t="e">
        <f t="shared" ca="1" si="63"/>
        <v>#VALUE!</v>
      </c>
    </row>
    <row r="136" spans="1:29" x14ac:dyDescent="0.25">
      <c r="B136" s="382"/>
      <c r="C136" s="383" t="s">
        <v>52</v>
      </c>
      <c r="D136" s="299"/>
      <c r="E136" s="641"/>
      <c r="F136" s="642"/>
      <c r="G136" s="643"/>
      <c r="H136" s="644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75" t="str">
        <f t="shared" si="53"/>
        <v/>
      </c>
      <c r="AC136" s="676" t="str">
        <f t="shared" ca="1" si="63"/>
        <v/>
      </c>
    </row>
    <row r="137" spans="1:29" ht="18" customHeight="1" x14ac:dyDescent="0.25">
      <c r="B137" s="384"/>
      <c r="C137" s="367" t="s">
        <v>389</v>
      </c>
      <c r="D137" s="299"/>
      <c r="E137" s="623" t="str">
        <f t="shared" ref="E137:AA137" si="66">IF(E54=0,"",ABS(E136/E54*365))</f>
        <v/>
      </c>
      <c r="F137" s="623" t="str">
        <f t="shared" si="66"/>
        <v/>
      </c>
      <c r="G137" s="623" t="str">
        <f t="shared" si="66"/>
        <v/>
      </c>
      <c r="H137" s="623" t="str">
        <f t="shared" si="66"/>
        <v/>
      </c>
      <c r="I137" s="623" t="str">
        <f t="shared" si="66"/>
        <v/>
      </c>
      <c r="J137" s="623" t="str">
        <f t="shared" si="66"/>
        <v/>
      </c>
      <c r="K137" s="623" t="str">
        <f t="shared" si="66"/>
        <v/>
      </c>
      <c r="L137" s="623" t="str">
        <f t="shared" si="66"/>
        <v/>
      </c>
      <c r="M137" s="623" t="str">
        <f t="shared" si="66"/>
        <v/>
      </c>
      <c r="N137" s="623" t="str">
        <f t="shared" si="66"/>
        <v/>
      </c>
      <c r="O137" s="623" t="str">
        <f t="shared" si="66"/>
        <v/>
      </c>
      <c r="P137" s="623" t="str">
        <f t="shared" si="66"/>
        <v/>
      </c>
      <c r="Q137" s="623" t="str">
        <f t="shared" si="66"/>
        <v/>
      </c>
      <c r="R137" s="623" t="str">
        <f t="shared" si="66"/>
        <v/>
      </c>
      <c r="S137" s="623" t="str">
        <f t="shared" si="66"/>
        <v/>
      </c>
      <c r="T137" s="623" t="str">
        <f t="shared" si="66"/>
        <v/>
      </c>
      <c r="U137" s="623" t="str">
        <f t="shared" si="66"/>
        <v/>
      </c>
      <c r="V137" s="623" t="str">
        <f t="shared" si="66"/>
        <v/>
      </c>
      <c r="W137" s="623" t="str">
        <f t="shared" si="66"/>
        <v/>
      </c>
      <c r="X137" s="623" t="str">
        <f t="shared" si="66"/>
        <v/>
      </c>
      <c r="Y137" s="623" t="str">
        <f t="shared" si="66"/>
        <v/>
      </c>
      <c r="Z137" s="623" t="str">
        <f t="shared" si="66"/>
        <v/>
      </c>
      <c r="AA137" s="623" t="str">
        <f t="shared" si="66"/>
        <v/>
      </c>
      <c r="AB137" s="675" t="e">
        <f t="shared" si="53"/>
        <v>#VALUE!</v>
      </c>
      <c r="AC137" s="676" t="e">
        <f t="shared" ca="1" si="63"/>
        <v>#VALUE!</v>
      </c>
    </row>
    <row r="138" spans="1:29" x14ac:dyDescent="0.25">
      <c r="B138" s="382"/>
      <c r="C138" s="383" t="s">
        <v>51</v>
      </c>
      <c r="D138" s="299"/>
      <c r="E138" s="641">
        <f>E134-E136</f>
        <v>0</v>
      </c>
      <c r="F138" s="642">
        <f t="shared" ref="F138:AA138" si="67">F134-F136</f>
        <v>0</v>
      </c>
      <c r="G138" s="643">
        <f t="shared" si="67"/>
        <v>0</v>
      </c>
      <c r="H138" s="644">
        <f t="shared" si="67"/>
        <v>0</v>
      </c>
      <c r="I138" s="641">
        <f t="shared" si="67"/>
        <v>0</v>
      </c>
      <c r="J138" s="641">
        <f t="shared" si="67"/>
        <v>0</v>
      </c>
      <c r="K138" s="641">
        <f t="shared" si="67"/>
        <v>0</v>
      </c>
      <c r="L138" s="641">
        <f t="shared" si="67"/>
        <v>0</v>
      </c>
      <c r="M138" s="641">
        <f t="shared" si="67"/>
        <v>0</v>
      </c>
      <c r="N138" s="641">
        <f t="shared" si="67"/>
        <v>0</v>
      </c>
      <c r="O138" s="641">
        <f t="shared" si="67"/>
        <v>0</v>
      </c>
      <c r="P138" s="641">
        <f t="shared" si="67"/>
        <v>0</v>
      </c>
      <c r="Q138" s="641">
        <f t="shared" si="67"/>
        <v>0</v>
      </c>
      <c r="R138" s="641">
        <f t="shared" si="67"/>
        <v>0</v>
      </c>
      <c r="S138" s="641">
        <f t="shared" si="67"/>
        <v>0</v>
      </c>
      <c r="T138" s="641">
        <f t="shared" si="67"/>
        <v>0</v>
      </c>
      <c r="U138" s="641">
        <f t="shared" si="67"/>
        <v>0</v>
      </c>
      <c r="V138" s="641">
        <f t="shared" si="67"/>
        <v>0</v>
      </c>
      <c r="W138" s="641">
        <f t="shared" si="67"/>
        <v>0</v>
      </c>
      <c r="X138" s="641">
        <f t="shared" si="67"/>
        <v>0</v>
      </c>
      <c r="Y138" s="641">
        <f t="shared" si="67"/>
        <v>0</v>
      </c>
      <c r="Z138" s="641">
        <f t="shared" si="67"/>
        <v>0</v>
      </c>
      <c r="AA138" s="641">
        <f t="shared" si="67"/>
        <v>0</v>
      </c>
      <c r="AB138" s="675" t="str">
        <f t="shared" si="53"/>
        <v/>
      </c>
      <c r="AC138" s="676" t="str">
        <f t="shared" ca="1" si="63"/>
        <v/>
      </c>
    </row>
    <row r="139" spans="1:29" ht="18" customHeight="1" thickBot="1" x14ac:dyDescent="0.3">
      <c r="B139" s="385"/>
      <c r="C139" s="386" t="s">
        <v>390</v>
      </c>
      <c r="D139" s="299"/>
      <c r="E139" s="645" t="str">
        <f t="shared" ref="E139:AA139" si="68">IF(E54=0,"",ABS(E138/E54*365))</f>
        <v/>
      </c>
      <c r="F139" s="645" t="str">
        <f t="shared" si="68"/>
        <v/>
      </c>
      <c r="G139" s="645" t="str">
        <f t="shared" si="68"/>
        <v/>
      </c>
      <c r="H139" s="645" t="str">
        <f t="shared" si="68"/>
        <v/>
      </c>
      <c r="I139" s="645" t="str">
        <f t="shared" si="68"/>
        <v/>
      </c>
      <c r="J139" s="645" t="str">
        <f t="shared" si="68"/>
        <v/>
      </c>
      <c r="K139" s="645" t="str">
        <f t="shared" si="68"/>
        <v/>
      </c>
      <c r="L139" s="645" t="str">
        <f t="shared" si="68"/>
        <v/>
      </c>
      <c r="M139" s="645" t="str">
        <f t="shared" si="68"/>
        <v/>
      </c>
      <c r="N139" s="645" t="str">
        <f t="shared" si="68"/>
        <v/>
      </c>
      <c r="O139" s="645" t="str">
        <f t="shared" si="68"/>
        <v/>
      </c>
      <c r="P139" s="645" t="str">
        <f t="shared" si="68"/>
        <v/>
      </c>
      <c r="Q139" s="645" t="str">
        <f t="shared" si="68"/>
        <v/>
      </c>
      <c r="R139" s="645" t="str">
        <f t="shared" si="68"/>
        <v/>
      </c>
      <c r="S139" s="645" t="str">
        <f t="shared" si="68"/>
        <v/>
      </c>
      <c r="T139" s="645" t="str">
        <f t="shared" si="68"/>
        <v/>
      </c>
      <c r="U139" s="645" t="str">
        <f t="shared" si="68"/>
        <v/>
      </c>
      <c r="V139" s="645" t="str">
        <f t="shared" si="68"/>
        <v/>
      </c>
      <c r="W139" s="645" t="str">
        <f t="shared" si="68"/>
        <v/>
      </c>
      <c r="X139" s="645" t="str">
        <f t="shared" si="68"/>
        <v/>
      </c>
      <c r="Y139" s="645" t="str">
        <f t="shared" si="68"/>
        <v/>
      </c>
      <c r="Z139" s="645" t="str">
        <f t="shared" si="68"/>
        <v/>
      </c>
      <c r="AA139" s="645" t="str">
        <f t="shared" si="68"/>
        <v/>
      </c>
      <c r="AB139" s="677" t="e">
        <f t="shared" si="53"/>
        <v>#VALUE!</v>
      </c>
      <c r="AC139" s="678" t="e">
        <f t="shared" ca="1" si="63"/>
        <v>#VALUE!</v>
      </c>
    </row>
    <row r="140" spans="1:29" s="306" customFormat="1" ht="8.1" customHeight="1" thickBot="1" x14ac:dyDescent="0.3">
      <c r="A140" s="334"/>
      <c r="B140" s="317"/>
      <c r="C140" s="318"/>
      <c r="D140" s="299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684"/>
      <c r="AC140" s="684"/>
    </row>
    <row r="141" spans="1:29" s="301" customFormat="1" ht="24.95" customHeight="1" thickBot="1" x14ac:dyDescent="0.3">
      <c r="A141" s="1173" t="s">
        <v>93</v>
      </c>
      <c r="B141" s="1173"/>
      <c r="C141" s="1173"/>
      <c r="D141" s="299"/>
      <c r="E141" s="300" t="str">
        <f t="shared" ref="E141:AA141" si="69">IF(E142=AnnéeDemInvest,"Démarrage du projet",IF(E142=AnnéeFinInvest,"Fin du projet",""))</f>
        <v/>
      </c>
      <c r="F141" s="300" t="str">
        <f t="shared" si="69"/>
        <v/>
      </c>
      <c r="G141" s="300" t="str">
        <f t="shared" si="69"/>
        <v/>
      </c>
      <c r="H141" s="300" t="str">
        <f t="shared" si="69"/>
        <v/>
      </c>
      <c r="I141" s="300" t="str">
        <f t="shared" si="69"/>
        <v/>
      </c>
      <c r="J141" s="300" t="str">
        <f t="shared" si="69"/>
        <v/>
      </c>
      <c r="K141" s="300" t="str">
        <f t="shared" si="69"/>
        <v/>
      </c>
      <c r="L141" s="300" t="str">
        <f t="shared" si="69"/>
        <v/>
      </c>
      <c r="M141" s="300" t="str">
        <f t="shared" si="69"/>
        <v/>
      </c>
      <c r="N141" s="300" t="str">
        <f t="shared" si="69"/>
        <v/>
      </c>
      <c r="O141" s="300" t="str">
        <f t="shared" si="69"/>
        <v/>
      </c>
      <c r="P141" s="300" t="str">
        <f t="shared" si="69"/>
        <v/>
      </c>
      <c r="Q141" s="300" t="str">
        <f t="shared" si="69"/>
        <v/>
      </c>
      <c r="R141" s="300" t="str">
        <f t="shared" si="69"/>
        <v/>
      </c>
      <c r="S141" s="300" t="str">
        <f t="shared" si="69"/>
        <v/>
      </c>
      <c r="T141" s="300" t="str">
        <f t="shared" si="69"/>
        <v/>
      </c>
      <c r="U141" s="300" t="str">
        <f t="shared" si="69"/>
        <v/>
      </c>
      <c r="V141" s="300" t="str">
        <f t="shared" si="69"/>
        <v/>
      </c>
      <c r="W141" s="300" t="str">
        <f t="shared" si="69"/>
        <v/>
      </c>
      <c r="X141" s="300" t="str">
        <f t="shared" si="69"/>
        <v/>
      </c>
      <c r="Y141" s="300" t="str">
        <f t="shared" si="69"/>
        <v/>
      </c>
      <c r="Z141" s="300" t="str">
        <f t="shared" si="69"/>
        <v/>
      </c>
      <c r="AA141" s="300" t="str">
        <f t="shared" si="69"/>
        <v/>
      </c>
      <c r="AB141" s="1169" t="str">
        <f>"Evolution moyenne " &amp; AnnéeN-2 &amp; " / " &amp; AnnéeN-1</f>
        <v>Evolution moyenne 2008 / 2009</v>
      </c>
      <c r="AC141" s="1171" t="str">
        <f>"Evolution moyenne " &amp; AnnéeN &amp; " / " &amp; AnnéeN+DuréeSimul</f>
        <v>Evolution moyenne 2010 / 2010</v>
      </c>
    </row>
    <row r="142" spans="1:29" s="305" customFormat="1" ht="20.100000000000001" customHeight="1" thickBot="1" x14ac:dyDescent="0.3">
      <c r="A142" s="302"/>
      <c r="B142" s="303" t="s">
        <v>0</v>
      </c>
      <c r="C142" s="304" t="s">
        <v>208</v>
      </c>
      <c r="D142" s="299"/>
      <c r="E142" s="59">
        <f>F142-1</f>
        <v>2008</v>
      </c>
      <c r="F142" s="60">
        <f>G142-1</f>
        <v>2009</v>
      </c>
      <c r="G142" s="57">
        <f>AnnéeN</f>
        <v>2010</v>
      </c>
      <c r="H142" s="110">
        <f t="shared" ref="H142:AA142" si="70">G142+1</f>
        <v>2011</v>
      </c>
      <c r="I142" s="59">
        <f t="shared" si="70"/>
        <v>2012</v>
      </c>
      <c r="J142" s="59">
        <f t="shared" si="70"/>
        <v>2013</v>
      </c>
      <c r="K142" s="59">
        <f t="shared" si="70"/>
        <v>2014</v>
      </c>
      <c r="L142" s="59">
        <f t="shared" si="70"/>
        <v>2015</v>
      </c>
      <c r="M142" s="59">
        <f t="shared" si="70"/>
        <v>2016</v>
      </c>
      <c r="N142" s="59">
        <f t="shared" si="70"/>
        <v>2017</v>
      </c>
      <c r="O142" s="59">
        <f t="shared" si="70"/>
        <v>2018</v>
      </c>
      <c r="P142" s="59">
        <f t="shared" si="70"/>
        <v>2019</v>
      </c>
      <c r="Q142" s="59">
        <f t="shared" si="70"/>
        <v>2020</v>
      </c>
      <c r="R142" s="59">
        <f t="shared" si="70"/>
        <v>2021</v>
      </c>
      <c r="S142" s="59">
        <f t="shared" si="70"/>
        <v>2022</v>
      </c>
      <c r="T142" s="59">
        <f t="shared" si="70"/>
        <v>2023</v>
      </c>
      <c r="U142" s="59">
        <f t="shared" si="70"/>
        <v>2024</v>
      </c>
      <c r="V142" s="59">
        <f t="shared" si="70"/>
        <v>2025</v>
      </c>
      <c r="W142" s="59">
        <f t="shared" si="70"/>
        <v>2026</v>
      </c>
      <c r="X142" s="59">
        <f t="shared" si="70"/>
        <v>2027</v>
      </c>
      <c r="Y142" s="59">
        <f t="shared" si="70"/>
        <v>2028</v>
      </c>
      <c r="Z142" s="59">
        <f t="shared" si="70"/>
        <v>2029</v>
      </c>
      <c r="AA142" s="59">
        <f t="shared" si="70"/>
        <v>2030</v>
      </c>
      <c r="AB142" s="1170"/>
      <c r="AC142" s="1172"/>
    </row>
    <row r="143" spans="1:29" ht="30" x14ac:dyDescent="0.25">
      <c r="B143" s="312" t="s">
        <v>128</v>
      </c>
      <c r="C143" s="387" t="s">
        <v>127</v>
      </c>
      <c r="D143" s="299"/>
      <c r="E143" s="646"/>
      <c r="F143" s="647"/>
      <c r="G143" s="648"/>
      <c r="H143" s="649"/>
      <c r="I143" s="646"/>
      <c r="J143" s="646"/>
      <c r="K143" s="646"/>
      <c r="L143" s="646"/>
      <c r="M143" s="646"/>
      <c r="N143" s="646"/>
      <c r="O143" s="646"/>
      <c r="P143" s="646"/>
      <c r="Q143" s="646"/>
      <c r="R143" s="646"/>
      <c r="S143" s="646"/>
      <c r="T143" s="646"/>
      <c r="U143" s="646"/>
      <c r="V143" s="646"/>
      <c r="W143" s="646"/>
      <c r="X143" s="646"/>
      <c r="Y143" s="646"/>
      <c r="Z143" s="646"/>
      <c r="AA143" s="646"/>
      <c r="AB143" s="675" t="str">
        <f>IF(E143=0,"",(F143-E143)/E143/2)</f>
        <v/>
      </c>
      <c r="AC143" s="676" t="str">
        <f ca="1">IF(G143=0,"",(OFFSET(G143,0,DuréeSimul,,)-G143)/G143/DuréeSimul)</f>
        <v/>
      </c>
    </row>
    <row r="144" spans="1:29" s="968" customFormat="1" ht="15.75" thickBot="1" x14ac:dyDescent="0.3">
      <c r="B144" s="981"/>
      <c r="C144" s="982" t="s">
        <v>61</v>
      </c>
      <c r="D144" s="971"/>
      <c r="E144" s="983" t="str">
        <f t="shared" ref="E144:AA144" si="71">IF(E143=0,"",E103/E143)</f>
        <v/>
      </c>
      <c r="F144" s="984" t="str">
        <f t="shared" si="71"/>
        <v/>
      </c>
      <c r="G144" s="985" t="str">
        <f t="shared" si="71"/>
        <v/>
      </c>
      <c r="H144" s="986" t="str">
        <f t="shared" si="71"/>
        <v/>
      </c>
      <c r="I144" s="983" t="str">
        <f t="shared" si="71"/>
        <v/>
      </c>
      <c r="J144" s="983" t="str">
        <f t="shared" si="71"/>
        <v/>
      </c>
      <c r="K144" s="983" t="str">
        <f t="shared" si="71"/>
        <v/>
      </c>
      <c r="L144" s="983" t="str">
        <f t="shared" si="71"/>
        <v/>
      </c>
      <c r="M144" s="983" t="str">
        <f t="shared" si="71"/>
        <v/>
      </c>
      <c r="N144" s="983" t="str">
        <f t="shared" si="71"/>
        <v/>
      </c>
      <c r="O144" s="983" t="str">
        <f t="shared" si="71"/>
        <v/>
      </c>
      <c r="P144" s="983" t="str">
        <f t="shared" si="71"/>
        <v/>
      </c>
      <c r="Q144" s="983" t="str">
        <f t="shared" si="71"/>
        <v/>
      </c>
      <c r="R144" s="983" t="str">
        <f t="shared" si="71"/>
        <v/>
      </c>
      <c r="S144" s="983" t="str">
        <f t="shared" si="71"/>
        <v/>
      </c>
      <c r="T144" s="983" t="str">
        <f t="shared" si="71"/>
        <v/>
      </c>
      <c r="U144" s="983" t="str">
        <f t="shared" si="71"/>
        <v/>
      </c>
      <c r="V144" s="983" t="str">
        <f t="shared" si="71"/>
        <v/>
      </c>
      <c r="W144" s="983" t="str">
        <f t="shared" si="71"/>
        <v/>
      </c>
      <c r="X144" s="983" t="str">
        <f t="shared" si="71"/>
        <v/>
      </c>
      <c r="Y144" s="983" t="str">
        <f t="shared" si="71"/>
        <v/>
      </c>
      <c r="Z144" s="983" t="str">
        <f t="shared" si="71"/>
        <v/>
      </c>
      <c r="AA144" s="983" t="str">
        <f t="shared" si="71"/>
        <v/>
      </c>
      <c r="AB144" s="987"/>
      <c r="AC144" s="988" t="e">
        <f ca="1">IF(G144=0,"",(OFFSET(G144,0,DuréeSimul,,)-G144)/G144/DuréeSimul)</f>
        <v>#VALUE!</v>
      </c>
    </row>
    <row r="145" spans="1:29" s="306" customFormat="1" ht="8.1" customHeight="1" thickBot="1" x14ac:dyDescent="0.3">
      <c r="A145" s="334"/>
      <c r="B145" s="317"/>
      <c r="C145" s="318"/>
      <c r="D145" s="299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684"/>
      <c r="AC145" s="684"/>
    </row>
    <row r="146" spans="1:29" s="301" customFormat="1" ht="24.95" customHeight="1" thickBot="1" x14ac:dyDescent="0.3">
      <c r="A146" s="1173" t="s">
        <v>126</v>
      </c>
      <c r="B146" s="1173"/>
      <c r="C146" s="1173"/>
      <c r="D146" s="299"/>
      <c r="E146" s="300" t="str">
        <f t="shared" ref="E146:AA146" si="72">IF(E147=AnnéeDemInvest,"Démarrage du projet",IF(E147=AnnéeFinInvest,"Fin du projet",""))</f>
        <v/>
      </c>
      <c r="F146" s="300" t="str">
        <f t="shared" si="72"/>
        <v/>
      </c>
      <c r="G146" s="300" t="str">
        <f t="shared" si="72"/>
        <v/>
      </c>
      <c r="H146" s="300" t="str">
        <f t="shared" si="72"/>
        <v/>
      </c>
      <c r="I146" s="300" t="str">
        <f t="shared" si="72"/>
        <v/>
      </c>
      <c r="J146" s="300" t="str">
        <f t="shared" si="72"/>
        <v/>
      </c>
      <c r="K146" s="300" t="str">
        <f t="shared" si="72"/>
        <v/>
      </c>
      <c r="L146" s="300" t="str">
        <f t="shared" si="72"/>
        <v/>
      </c>
      <c r="M146" s="300" t="str">
        <f t="shared" si="72"/>
        <v/>
      </c>
      <c r="N146" s="300" t="str">
        <f t="shared" si="72"/>
        <v/>
      </c>
      <c r="O146" s="300" t="str">
        <f t="shared" si="72"/>
        <v/>
      </c>
      <c r="P146" s="300" t="str">
        <f t="shared" si="72"/>
        <v/>
      </c>
      <c r="Q146" s="300" t="str">
        <f t="shared" si="72"/>
        <v/>
      </c>
      <c r="R146" s="300" t="str">
        <f t="shared" si="72"/>
        <v/>
      </c>
      <c r="S146" s="300" t="str">
        <f t="shared" si="72"/>
        <v/>
      </c>
      <c r="T146" s="300" t="str">
        <f t="shared" si="72"/>
        <v/>
      </c>
      <c r="U146" s="300" t="str">
        <f t="shared" si="72"/>
        <v/>
      </c>
      <c r="V146" s="300" t="str">
        <f t="shared" si="72"/>
        <v/>
      </c>
      <c r="W146" s="300" t="str">
        <f t="shared" si="72"/>
        <v/>
      </c>
      <c r="X146" s="300" t="str">
        <f t="shared" si="72"/>
        <v/>
      </c>
      <c r="Y146" s="300" t="str">
        <f t="shared" si="72"/>
        <v/>
      </c>
      <c r="Z146" s="300" t="str">
        <f t="shared" si="72"/>
        <v/>
      </c>
      <c r="AA146" s="300" t="str">
        <f t="shared" si="72"/>
        <v/>
      </c>
      <c r="AB146" s="1184" t="str">
        <f>"Evolution moyenne " &amp; AnnéeN-3 &amp; " / " &amp; AnnéeN-1</f>
        <v>Evolution moyenne 2007 / 2009</v>
      </c>
      <c r="AC146" s="1178" t="str">
        <f>"Evolution moyenne " &amp; AnnéeN &amp; " / " &amp; AnnéeN+DuréeSimul</f>
        <v>Evolution moyenne 2010 / 2010</v>
      </c>
    </row>
    <row r="147" spans="1:29" s="305" customFormat="1" ht="20.100000000000001" customHeight="1" thickBot="1" x14ac:dyDescent="0.3">
      <c r="A147" s="302"/>
      <c r="B147" s="388" t="s">
        <v>129</v>
      </c>
      <c r="C147" s="389" t="s">
        <v>208</v>
      </c>
      <c r="D147" s="299"/>
      <c r="E147" s="265">
        <f>F147-1</f>
        <v>2008</v>
      </c>
      <c r="F147" s="266">
        <f>G147-1</f>
        <v>2009</v>
      </c>
      <c r="G147" s="267">
        <f>AnnéeN</f>
        <v>2010</v>
      </c>
      <c r="H147" s="264">
        <f t="shared" ref="H147:AA147" si="73">G147+1</f>
        <v>2011</v>
      </c>
      <c r="I147" s="265">
        <f t="shared" si="73"/>
        <v>2012</v>
      </c>
      <c r="J147" s="265">
        <f t="shared" si="73"/>
        <v>2013</v>
      </c>
      <c r="K147" s="265">
        <f t="shared" si="73"/>
        <v>2014</v>
      </c>
      <c r="L147" s="265">
        <f t="shared" si="73"/>
        <v>2015</v>
      </c>
      <c r="M147" s="265">
        <f t="shared" si="73"/>
        <v>2016</v>
      </c>
      <c r="N147" s="265">
        <f t="shared" si="73"/>
        <v>2017</v>
      </c>
      <c r="O147" s="265">
        <f t="shared" si="73"/>
        <v>2018</v>
      </c>
      <c r="P147" s="265">
        <f t="shared" si="73"/>
        <v>2019</v>
      </c>
      <c r="Q147" s="265">
        <f t="shared" si="73"/>
        <v>2020</v>
      </c>
      <c r="R147" s="265">
        <f t="shared" si="73"/>
        <v>2021</v>
      </c>
      <c r="S147" s="265">
        <f t="shared" si="73"/>
        <v>2022</v>
      </c>
      <c r="T147" s="265">
        <f t="shared" si="73"/>
        <v>2023</v>
      </c>
      <c r="U147" s="265">
        <f t="shared" si="73"/>
        <v>2024</v>
      </c>
      <c r="V147" s="265">
        <f t="shared" si="73"/>
        <v>2025</v>
      </c>
      <c r="W147" s="265">
        <f t="shared" si="73"/>
        <v>2026</v>
      </c>
      <c r="X147" s="265">
        <f t="shared" si="73"/>
        <v>2027</v>
      </c>
      <c r="Y147" s="265">
        <f t="shared" si="73"/>
        <v>2028</v>
      </c>
      <c r="Z147" s="265">
        <f t="shared" si="73"/>
        <v>2029</v>
      </c>
      <c r="AA147" s="265">
        <f t="shared" si="73"/>
        <v>2030</v>
      </c>
      <c r="AB147" s="1185"/>
      <c r="AC147" s="1179"/>
    </row>
    <row r="148" spans="1:29" ht="18" customHeight="1" x14ac:dyDescent="0.25">
      <c r="B148" s="1182" t="s">
        <v>346</v>
      </c>
      <c r="C148" s="1183"/>
      <c r="D148" s="299"/>
      <c r="E148" s="650">
        <f t="shared" ref="E148:AA149" si="74">E55</f>
        <v>0</v>
      </c>
      <c r="F148" s="650">
        <f t="shared" si="74"/>
        <v>0</v>
      </c>
      <c r="G148" s="650">
        <f t="shared" si="74"/>
        <v>0</v>
      </c>
      <c r="H148" s="650">
        <f t="shared" si="74"/>
        <v>0</v>
      </c>
      <c r="I148" s="650">
        <f t="shared" si="74"/>
        <v>0</v>
      </c>
      <c r="J148" s="650">
        <f t="shared" si="74"/>
        <v>0</v>
      </c>
      <c r="K148" s="650">
        <f t="shared" si="74"/>
        <v>0</v>
      </c>
      <c r="L148" s="650">
        <f t="shared" si="74"/>
        <v>0</v>
      </c>
      <c r="M148" s="650">
        <f t="shared" si="74"/>
        <v>0</v>
      </c>
      <c r="N148" s="650">
        <f t="shared" si="74"/>
        <v>0</v>
      </c>
      <c r="O148" s="650">
        <f t="shared" si="74"/>
        <v>0</v>
      </c>
      <c r="P148" s="650">
        <f t="shared" si="74"/>
        <v>0</v>
      </c>
      <c r="Q148" s="650">
        <f t="shared" si="74"/>
        <v>0</v>
      </c>
      <c r="R148" s="650">
        <f t="shared" si="74"/>
        <v>0</v>
      </c>
      <c r="S148" s="650">
        <f t="shared" si="74"/>
        <v>0</v>
      </c>
      <c r="T148" s="650">
        <f t="shared" si="74"/>
        <v>0</v>
      </c>
      <c r="U148" s="650">
        <f t="shared" si="74"/>
        <v>0</v>
      </c>
      <c r="V148" s="650">
        <f t="shared" si="74"/>
        <v>0</v>
      </c>
      <c r="W148" s="650">
        <f t="shared" si="74"/>
        <v>0</v>
      </c>
      <c r="X148" s="650">
        <f t="shared" si="74"/>
        <v>0</v>
      </c>
      <c r="Y148" s="650">
        <f t="shared" si="74"/>
        <v>0</v>
      </c>
      <c r="Z148" s="650">
        <f t="shared" si="74"/>
        <v>0</v>
      </c>
      <c r="AA148" s="650">
        <f t="shared" si="74"/>
        <v>0</v>
      </c>
      <c r="AB148" s="700" t="str">
        <f>IF(D148=0,"",(F148-D148)/D148/2)</f>
        <v/>
      </c>
      <c r="AC148" s="701" t="str">
        <f ca="1">IF(G148=0,"",(OFFSET(G148,0,DuréeSimul,,)-G148)/G148/DuréeSimul)</f>
        <v/>
      </c>
    </row>
    <row r="149" spans="1:29" s="968" customFormat="1" ht="18" customHeight="1" thickBot="1" x14ac:dyDescent="0.3">
      <c r="B149" s="1032"/>
      <c r="C149" s="1051" t="s">
        <v>117</v>
      </c>
      <c r="D149" s="971"/>
      <c r="E149" s="1033" t="str">
        <f t="shared" si="74"/>
        <v/>
      </c>
      <c r="F149" s="1033" t="str">
        <f t="shared" si="74"/>
        <v/>
      </c>
      <c r="G149" s="1033" t="str">
        <f t="shared" si="74"/>
        <v/>
      </c>
      <c r="H149" s="1033" t="str">
        <f t="shared" si="74"/>
        <v/>
      </c>
      <c r="I149" s="1033" t="str">
        <f t="shared" si="74"/>
        <v/>
      </c>
      <c r="J149" s="1033" t="str">
        <f t="shared" si="74"/>
        <v/>
      </c>
      <c r="K149" s="1033" t="str">
        <f t="shared" si="74"/>
        <v/>
      </c>
      <c r="L149" s="1033" t="str">
        <f t="shared" si="74"/>
        <v/>
      </c>
      <c r="M149" s="1033" t="str">
        <f t="shared" si="74"/>
        <v/>
      </c>
      <c r="N149" s="1033" t="str">
        <f t="shared" si="74"/>
        <v/>
      </c>
      <c r="O149" s="1033" t="str">
        <f t="shared" si="74"/>
        <v/>
      </c>
      <c r="P149" s="1033" t="str">
        <f t="shared" si="74"/>
        <v/>
      </c>
      <c r="Q149" s="1033" t="str">
        <f t="shared" si="74"/>
        <v/>
      </c>
      <c r="R149" s="1033" t="str">
        <f t="shared" si="74"/>
        <v/>
      </c>
      <c r="S149" s="1033" t="str">
        <f t="shared" si="74"/>
        <v/>
      </c>
      <c r="T149" s="1033" t="str">
        <f t="shared" si="74"/>
        <v/>
      </c>
      <c r="U149" s="1033" t="str">
        <f t="shared" si="74"/>
        <v/>
      </c>
      <c r="V149" s="1033" t="str">
        <f t="shared" si="74"/>
        <v/>
      </c>
      <c r="W149" s="1033" t="str">
        <f t="shared" si="74"/>
        <v/>
      </c>
      <c r="X149" s="1033" t="str">
        <f t="shared" si="74"/>
        <v/>
      </c>
      <c r="Y149" s="1033" t="str">
        <f t="shared" si="74"/>
        <v/>
      </c>
      <c r="Z149" s="1033" t="str">
        <f t="shared" si="74"/>
        <v/>
      </c>
      <c r="AA149" s="1033" t="str">
        <f t="shared" si="74"/>
        <v/>
      </c>
      <c r="AB149" s="1034"/>
      <c r="AC149" s="1035"/>
    </row>
    <row r="150" spans="1:29" ht="18" customHeight="1" x14ac:dyDescent="0.25">
      <c r="B150" s="1182" t="s">
        <v>347</v>
      </c>
      <c r="C150" s="1183"/>
      <c r="D150" s="299"/>
      <c r="E150" s="651">
        <f t="shared" ref="E150:AA150" si="75">E42</f>
        <v>0</v>
      </c>
      <c r="F150" s="652">
        <f t="shared" si="75"/>
        <v>0</v>
      </c>
      <c r="G150" s="653">
        <f t="shared" si="75"/>
        <v>0</v>
      </c>
      <c r="H150" s="650">
        <f t="shared" si="75"/>
        <v>0</v>
      </c>
      <c r="I150" s="651">
        <f t="shared" si="75"/>
        <v>0</v>
      </c>
      <c r="J150" s="651">
        <f t="shared" si="75"/>
        <v>0</v>
      </c>
      <c r="K150" s="651">
        <f t="shared" si="75"/>
        <v>0</v>
      </c>
      <c r="L150" s="651">
        <f t="shared" si="75"/>
        <v>0</v>
      </c>
      <c r="M150" s="651">
        <f t="shared" si="75"/>
        <v>0</v>
      </c>
      <c r="N150" s="651">
        <f t="shared" si="75"/>
        <v>0</v>
      </c>
      <c r="O150" s="651">
        <f t="shared" si="75"/>
        <v>0</v>
      </c>
      <c r="P150" s="651">
        <f t="shared" si="75"/>
        <v>0</v>
      </c>
      <c r="Q150" s="651">
        <f t="shared" si="75"/>
        <v>0</v>
      </c>
      <c r="R150" s="651">
        <f t="shared" si="75"/>
        <v>0</v>
      </c>
      <c r="S150" s="651">
        <f t="shared" si="75"/>
        <v>0</v>
      </c>
      <c r="T150" s="651">
        <f t="shared" si="75"/>
        <v>0</v>
      </c>
      <c r="U150" s="651">
        <f t="shared" si="75"/>
        <v>0</v>
      </c>
      <c r="V150" s="651">
        <f t="shared" si="75"/>
        <v>0</v>
      </c>
      <c r="W150" s="651">
        <f t="shared" si="75"/>
        <v>0</v>
      </c>
      <c r="X150" s="651">
        <f t="shared" si="75"/>
        <v>0</v>
      </c>
      <c r="Y150" s="651">
        <f t="shared" si="75"/>
        <v>0</v>
      </c>
      <c r="Z150" s="651">
        <f t="shared" si="75"/>
        <v>0</v>
      </c>
      <c r="AA150" s="651">
        <f t="shared" si="75"/>
        <v>0</v>
      </c>
      <c r="AB150" s="700" t="str">
        <f>IF(D150=0,"",(F150-D150)/D150/2)</f>
        <v/>
      </c>
      <c r="AC150" s="701" t="str">
        <f ca="1">IF(G150=0,"",(OFFSET(G150,0,DuréeSimul,,)-G150)/G150/DuréeSimul)</f>
        <v/>
      </c>
    </row>
    <row r="151" spans="1:29" ht="18" customHeight="1" thickBot="1" x14ac:dyDescent="0.3">
      <c r="B151" s="1180" t="s">
        <v>391</v>
      </c>
      <c r="C151" s="1181"/>
      <c r="D151" s="299"/>
      <c r="E151" s="654">
        <f t="shared" ref="E151:AA152" si="76">E82</f>
        <v>0</v>
      </c>
      <c r="F151" s="654">
        <f t="shared" si="76"/>
        <v>0</v>
      </c>
      <c r="G151" s="654">
        <f t="shared" si="76"/>
        <v>0</v>
      </c>
      <c r="H151" s="654">
        <f t="shared" si="76"/>
        <v>0</v>
      </c>
      <c r="I151" s="654">
        <f t="shared" si="76"/>
        <v>0</v>
      </c>
      <c r="J151" s="654">
        <f t="shared" si="76"/>
        <v>0</v>
      </c>
      <c r="K151" s="654">
        <f t="shared" si="76"/>
        <v>0</v>
      </c>
      <c r="L151" s="654">
        <f t="shared" si="76"/>
        <v>0</v>
      </c>
      <c r="M151" s="654">
        <f t="shared" si="76"/>
        <v>0</v>
      </c>
      <c r="N151" s="654">
        <f t="shared" si="76"/>
        <v>0</v>
      </c>
      <c r="O151" s="654">
        <f t="shared" si="76"/>
        <v>0</v>
      </c>
      <c r="P151" s="654">
        <f t="shared" si="76"/>
        <v>0</v>
      </c>
      <c r="Q151" s="654">
        <f t="shared" si="76"/>
        <v>0</v>
      </c>
      <c r="R151" s="654">
        <f t="shared" si="76"/>
        <v>0</v>
      </c>
      <c r="S151" s="654">
        <f t="shared" si="76"/>
        <v>0</v>
      </c>
      <c r="T151" s="654">
        <f t="shared" si="76"/>
        <v>0</v>
      </c>
      <c r="U151" s="654">
        <f t="shared" si="76"/>
        <v>0</v>
      </c>
      <c r="V151" s="654">
        <f t="shared" si="76"/>
        <v>0</v>
      </c>
      <c r="W151" s="654">
        <f t="shared" si="76"/>
        <v>0</v>
      </c>
      <c r="X151" s="654">
        <f t="shared" si="76"/>
        <v>0</v>
      </c>
      <c r="Y151" s="654">
        <f t="shared" si="76"/>
        <v>0</v>
      </c>
      <c r="Z151" s="654">
        <f t="shared" si="76"/>
        <v>0</v>
      </c>
      <c r="AA151" s="654">
        <f t="shared" si="76"/>
        <v>0</v>
      </c>
      <c r="AB151" s="702" t="str">
        <f>IF(D151=0,"",(F151-D151)/D151/2)</f>
        <v/>
      </c>
      <c r="AC151" s="703" t="str">
        <f ca="1">IF(G151=0,"",(OFFSET(G151,0,DuréeSimul,,)-G151)/G151/DuréeSimul)</f>
        <v/>
      </c>
    </row>
    <row r="152" spans="1:29" s="968" customFormat="1" ht="18" customHeight="1" thickBot="1" x14ac:dyDescent="0.3">
      <c r="B152" s="1052"/>
      <c r="C152" s="1053" t="s">
        <v>395</v>
      </c>
      <c r="D152" s="971"/>
      <c r="E152" s="1036" t="e">
        <f t="shared" si="76"/>
        <v>#DIV/0!</v>
      </c>
      <c r="F152" s="1036" t="e">
        <f t="shared" si="76"/>
        <v>#DIV/0!</v>
      </c>
      <c r="G152" s="1036" t="e">
        <f t="shared" si="76"/>
        <v>#DIV/0!</v>
      </c>
      <c r="H152" s="1036" t="e">
        <f t="shared" si="76"/>
        <v>#DIV/0!</v>
      </c>
      <c r="I152" s="1036" t="e">
        <f t="shared" si="76"/>
        <v>#DIV/0!</v>
      </c>
      <c r="J152" s="1036" t="e">
        <f t="shared" si="76"/>
        <v>#DIV/0!</v>
      </c>
      <c r="K152" s="1036" t="e">
        <f t="shared" si="76"/>
        <v>#DIV/0!</v>
      </c>
      <c r="L152" s="1036" t="e">
        <f t="shared" si="76"/>
        <v>#DIV/0!</v>
      </c>
      <c r="M152" s="1036" t="e">
        <f t="shared" si="76"/>
        <v>#DIV/0!</v>
      </c>
      <c r="N152" s="1036" t="e">
        <f t="shared" si="76"/>
        <v>#DIV/0!</v>
      </c>
      <c r="O152" s="1036" t="e">
        <f t="shared" si="76"/>
        <v>#DIV/0!</v>
      </c>
      <c r="P152" s="1036" t="e">
        <f t="shared" si="76"/>
        <v>#DIV/0!</v>
      </c>
      <c r="Q152" s="1036" t="e">
        <f t="shared" si="76"/>
        <v>#DIV/0!</v>
      </c>
      <c r="R152" s="1036" t="e">
        <f t="shared" si="76"/>
        <v>#DIV/0!</v>
      </c>
      <c r="S152" s="1036" t="e">
        <f t="shared" si="76"/>
        <v>#DIV/0!</v>
      </c>
      <c r="T152" s="1036" t="e">
        <f t="shared" si="76"/>
        <v>#DIV/0!</v>
      </c>
      <c r="U152" s="1036" t="e">
        <f t="shared" si="76"/>
        <v>#DIV/0!</v>
      </c>
      <c r="V152" s="1036" t="e">
        <f t="shared" si="76"/>
        <v>#DIV/0!</v>
      </c>
      <c r="W152" s="1036" t="e">
        <f t="shared" si="76"/>
        <v>#DIV/0!</v>
      </c>
      <c r="X152" s="1036" t="e">
        <f t="shared" si="76"/>
        <v>#DIV/0!</v>
      </c>
      <c r="Y152" s="1036" t="e">
        <f t="shared" si="76"/>
        <v>#DIV/0!</v>
      </c>
      <c r="Z152" s="1036" t="e">
        <f t="shared" si="76"/>
        <v>#DIV/0!</v>
      </c>
      <c r="AA152" s="1036" t="e">
        <f t="shared" si="76"/>
        <v>#DIV/0!</v>
      </c>
      <c r="AB152" s="1037"/>
      <c r="AC152" s="1038"/>
    </row>
    <row r="153" spans="1:29" ht="18" customHeight="1" thickBot="1" x14ac:dyDescent="0.3">
      <c r="B153" s="390" t="s">
        <v>348</v>
      </c>
      <c r="C153" s="391"/>
      <c r="D153" s="299"/>
      <c r="E153" s="651">
        <f t="shared" ref="E153:AA153" si="77">+E103</f>
        <v>0</v>
      </c>
      <c r="F153" s="652">
        <f t="shared" si="77"/>
        <v>0</v>
      </c>
      <c r="G153" s="653">
        <f t="shared" si="77"/>
        <v>0</v>
      </c>
      <c r="H153" s="650">
        <f t="shared" si="77"/>
        <v>0</v>
      </c>
      <c r="I153" s="651">
        <f t="shared" si="77"/>
        <v>0</v>
      </c>
      <c r="J153" s="651">
        <f t="shared" si="77"/>
        <v>0</v>
      </c>
      <c r="K153" s="651">
        <f t="shared" si="77"/>
        <v>0</v>
      </c>
      <c r="L153" s="651">
        <f t="shared" si="77"/>
        <v>0</v>
      </c>
      <c r="M153" s="651">
        <f t="shared" si="77"/>
        <v>0</v>
      </c>
      <c r="N153" s="651">
        <f t="shared" si="77"/>
        <v>0</v>
      </c>
      <c r="O153" s="651">
        <f t="shared" si="77"/>
        <v>0</v>
      </c>
      <c r="P153" s="651">
        <f t="shared" si="77"/>
        <v>0</v>
      </c>
      <c r="Q153" s="651">
        <f t="shared" si="77"/>
        <v>0</v>
      </c>
      <c r="R153" s="651">
        <f t="shared" si="77"/>
        <v>0</v>
      </c>
      <c r="S153" s="651">
        <f t="shared" si="77"/>
        <v>0</v>
      </c>
      <c r="T153" s="651">
        <f t="shared" si="77"/>
        <v>0</v>
      </c>
      <c r="U153" s="651">
        <f t="shared" si="77"/>
        <v>0</v>
      </c>
      <c r="V153" s="651">
        <f t="shared" si="77"/>
        <v>0</v>
      </c>
      <c r="W153" s="651">
        <f t="shared" si="77"/>
        <v>0</v>
      </c>
      <c r="X153" s="651">
        <f t="shared" si="77"/>
        <v>0</v>
      </c>
      <c r="Y153" s="651">
        <f t="shared" si="77"/>
        <v>0</v>
      </c>
      <c r="Z153" s="651">
        <f t="shared" si="77"/>
        <v>0</v>
      </c>
      <c r="AA153" s="651">
        <f t="shared" si="77"/>
        <v>0</v>
      </c>
      <c r="AB153" s="700" t="str">
        <f>IF(D153=0,"",(F153-D153)/D153/2)</f>
        <v/>
      </c>
      <c r="AC153" s="701" t="str">
        <f ca="1">IF(G153=0,"",(OFFSET(G153,0,DuréeSimul,,)-G153)/G153/DuréeSimul)</f>
        <v/>
      </c>
    </row>
    <row r="154" spans="1:29" s="968" customFormat="1" ht="18" customHeight="1" thickBot="1" x14ac:dyDescent="0.3">
      <c r="B154" s="1052"/>
      <c r="C154" s="1053" t="s">
        <v>118</v>
      </c>
      <c r="D154" s="971"/>
      <c r="E154" s="1039" t="str">
        <f t="shared" ref="E154:AA154" si="78">E104</f>
        <v/>
      </c>
      <c r="F154" s="1040" t="str">
        <f t="shared" si="78"/>
        <v/>
      </c>
      <c r="G154" s="1041" t="str">
        <f t="shared" si="78"/>
        <v/>
      </c>
      <c r="H154" s="1033" t="str">
        <f t="shared" si="78"/>
        <v/>
      </c>
      <c r="I154" s="1039" t="str">
        <f t="shared" si="78"/>
        <v/>
      </c>
      <c r="J154" s="1039" t="str">
        <f t="shared" si="78"/>
        <v/>
      </c>
      <c r="K154" s="1039" t="str">
        <f t="shared" si="78"/>
        <v/>
      </c>
      <c r="L154" s="1039" t="str">
        <f t="shared" si="78"/>
        <v/>
      </c>
      <c r="M154" s="1039" t="str">
        <f t="shared" si="78"/>
        <v/>
      </c>
      <c r="N154" s="1039" t="str">
        <f t="shared" si="78"/>
        <v/>
      </c>
      <c r="O154" s="1039" t="str">
        <f t="shared" si="78"/>
        <v/>
      </c>
      <c r="P154" s="1039" t="str">
        <f t="shared" si="78"/>
        <v/>
      </c>
      <c r="Q154" s="1039" t="str">
        <f t="shared" si="78"/>
        <v/>
      </c>
      <c r="R154" s="1039" t="str">
        <f t="shared" si="78"/>
        <v/>
      </c>
      <c r="S154" s="1039" t="str">
        <f t="shared" si="78"/>
        <v/>
      </c>
      <c r="T154" s="1039" t="str">
        <f t="shared" si="78"/>
        <v/>
      </c>
      <c r="U154" s="1039" t="str">
        <f t="shared" si="78"/>
        <v/>
      </c>
      <c r="V154" s="1039" t="str">
        <f t="shared" si="78"/>
        <v/>
      </c>
      <c r="W154" s="1039" t="str">
        <f t="shared" si="78"/>
        <v/>
      </c>
      <c r="X154" s="1039" t="str">
        <f t="shared" si="78"/>
        <v/>
      </c>
      <c r="Y154" s="1039" t="str">
        <f t="shared" si="78"/>
        <v/>
      </c>
      <c r="Z154" s="1039" t="str">
        <f t="shared" si="78"/>
        <v/>
      </c>
      <c r="AA154" s="1039" t="str">
        <f t="shared" si="78"/>
        <v/>
      </c>
      <c r="AB154" s="1034"/>
      <c r="AC154" s="1035"/>
    </row>
    <row r="155" spans="1:29" ht="18" customHeight="1" thickBot="1" x14ac:dyDescent="0.3">
      <c r="B155" s="390" t="s">
        <v>349</v>
      </c>
      <c r="C155" s="391"/>
      <c r="D155" s="299"/>
      <c r="E155" s="651">
        <f t="shared" ref="E155:AA156" si="79">E94</f>
        <v>0</v>
      </c>
      <c r="F155" s="652">
        <f t="shared" si="79"/>
        <v>0</v>
      </c>
      <c r="G155" s="653">
        <f t="shared" si="79"/>
        <v>0</v>
      </c>
      <c r="H155" s="650">
        <f t="shared" si="79"/>
        <v>0</v>
      </c>
      <c r="I155" s="651">
        <f t="shared" si="79"/>
        <v>0</v>
      </c>
      <c r="J155" s="651">
        <f t="shared" si="79"/>
        <v>0</v>
      </c>
      <c r="K155" s="651">
        <f t="shared" si="79"/>
        <v>0</v>
      </c>
      <c r="L155" s="651">
        <f t="shared" si="79"/>
        <v>0</v>
      </c>
      <c r="M155" s="651">
        <f t="shared" si="79"/>
        <v>0</v>
      </c>
      <c r="N155" s="651">
        <f t="shared" si="79"/>
        <v>0</v>
      </c>
      <c r="O155" s="651">
        <f t="shared" si="79"/>
        <v>0</v>
      </c>
      <c r="P155" s="651">
        <f t="shared" si="79"/>
        <v>0</v>
      </c>
      <c r="Q155" s="651">
        <f t="shared" si="79"/>
        <v>0</v>
      </c>
      <c r="R155" s="651">
        <f t="shared" si="79"/>
        <v>0</v>
      </c>
      <c r="S155" s="651">
        <f t="shared" si="79"/>
        <v>0</v>
      </c>
      <c r="T155" s="651">
        <f t="shared" si="79"/>
        <v>0</v>
      </c>
      <c r="U155" s="651">
        <f t="shared" si="79"/>
        <v>0</v>
      </c>
      <c r="V155" s="651">
        <f t="shared" si="79"/>
        <v>0</v>
      </c>
      <c r="W155" s="651">
        <f t="shared" si="79"/>
        <v>0</v>
      </c>
      <c r="X155" s="651">
        <f t="shared" si="79"/>
        <v>0</v>
      </c>
      <c r="Y155" s="651">
        <f t="shared" si="79"/>
        <v>0</v>
      </c>
      <c r="Z155" s="651">
        <f t="shared" si="79"/>
        <v>0</v>
      </c>
      <c r="AA155" s="651">
        <f t="shared" si="79"/>
        <v>0</v>
      </c>
      <c r="AB155" s="700" t="str">
        <f>IF(D155=0,"",(F155-D155)/D155/2)</f>
        <v/>
      </c>
      <c r="AC155" s="701" t="str">
        <f ca="1">IF(G155=0,"",(OFFSET(G155,0,DuréeSimul,,)-G155)/G155/DuréeSimul)</f>
        <v/>
      </c>
    </row>
    <row r="156" spans="1:29" s="968" customFormat="1" ht="18" customHeight="1" thickBot="1" x14ac:dyDescent="0.3">
      <c r="B156" s="1052"/>
      <c r="C156" s="1053" t="s">
        <v>119</v>
      </c>
      <c r="D156" s="971"/>
      <c r="E156" s="1039" t="str">
        <f t="shared" si="79"/>
        <v/>
      </c>
      <c r="F156" s="1040" t="str">
        <f t="shared" si="79"/>
        <v/>
      </c>
      <c r="G156" s="1041" t="str">
        <f t="shared" si="79"/>
        <v/>
      </c>
      <c r="H156" s="1033" t="str">
        <f t="shared" si="79"/>
        <v/>
      </c>
      <c r="I156" s="1039" t="str">
        <f t="shared" si="79"/>
        <v/>
      </c>
      <c r="J156" s="1039" t="str">
        <f t="shared" si="79"/>
        <v/>
      </c>
      <c r="K156" s="1039" t="str">
        <f t="shared" si="79"/>
        <v/>
      </c>
      <c r="L156" s="1039" t="str">
        <f t="shared" si="79"/>
        <v/>
      </c>
      <c r="M156" s="1039" t="str">
        <f t="shared" si="79"/>
        <v/>
      </c>
      <c r="N156" s="1039" t="str">
        <f t="shared" si="79"/>
        <v/>
      </c>
      <c r="O156" s="1039" t="str">
        <f t="shared" si="79"/>
        <v/>
      </c>
      <c r="P156" s="1039" t="str">
        <f t="shared" si="79"/>
        <v/>
      </c>
      <c r="Q156" s="1039" t="str">
        <f t="shared" si="79"/>
        <v/>
      </c>
      <c r="R156" s="1039" t="str">
        <f t="shared" si="79"/>
        <v/>
      </c>
      <c r="S156" s="1039" t="str">
        <f t="shared" si="79"/>
        <v/>
      </c>
      <c r="T156" s="1039" t="str">
        <f t="shared" si="79"/>
        <v/>
      </c>
      <c r="U156" s="1039" t="str">
        <f t="shared" si="79"/>
        <v/>
      </c>
      <c r="V156" s="1039" t="str">
        <f t="shared" si="79"/>
        <v/>
      </c>
      <c r="W156" s="1039" t="str">
        <f t="shared" si="79"/>
        <v/>
      </c>
      <c r="X156" s="1039" t="str">
        <f t="shared" si="79"/>
        <v/>
      </c>
      <c r="Y156" s="1039" t="str">
        <f t="shared" si="79"/>
        <v/>
      </c>
      <c r="Z156" s="1039" t="str">
        <f t="shared" si="79"/>
        <v/>
      </c>
      <c r="AA156" s="1039" t="str">
        <f t="shared" si="79"/>
        <v/>
      </c>
      <c r="AB156" s="1034"/>
      <c r="AC156" s="1035"/>
    </row>
    <row r="157" spans="1:29" ht="18" customHeight="1" thickBot="1" x14ac:dyDescent="0.3">
      <c r="B157" s="390" t="s">
        <v>97</v>
      </c>
      <c r="C157" s="391"/>
      <c r="D157" s="1051"/>
      <c r="E157" s="651">
        <f t="shared" ref="E157:AA157" si="80">IF(E113=0,0,E103/E113)</f>
        <v>0</v>
      </c>
      <c r="F157" s="652">
        <f t="shared" si="80"/>
        <v>0</v>
      </c>
      <c r="G157" s="653">
        <f t="shared" si="80"/>
        <v>0</v>
      </c>
      <c r="H157" s="650">
        <f t="shared" si="80"/>
        <v>0</v>
      </c>
      <c r="I157" s="651">
        <f t="shared" si="80"/>
        <v>0</v>
      </c>
      <c r="J157" s="651">
        <f t="shared" si="80"/>
        <v>0</v>
      </c>
      <c r="K157" s="651">
        <f t="shared" si="80"/>
        <v>0</v>
      </c>
      <c r="L157" s="651">
        <f t="shared" si="80"/>
        <v>0</v>
      </c>
      <c r="M157" s="651">
        <f t="shared" si="80"/>
        <v>0</v>
      </c>
      <c r="N157" s="651">
        <f t="shared" si="80"/>
        <v>0</v>
      </c>
      <c r="O157" s="651">
        <f t="shared" si="80"/>
        <v>0</v>
      </c>
      <c r="P157" s="651">
        <f t="shared" si="80"/>
        <v>0</v>
      </c>
      <c r="Q157" s="651">
        <f t="shared" si="80"/>
        <v>0</v>
      </c>
      <c r="R157" s="651">
        <f t="shared" si="80"/>
        <v>0</v>
      </c>
      <c r="S157" s="651">
        <f t="shared" si="80"/>
        <v>0</v>
      </c>
      <c r="T157" s="651">
        <f t="shared" si="80"/>
        <v>0</v>
      </c>
      <c r="U157" s="651">
        <f t="shared" si="80"/>
        <v>0</v>
      </c>
      <c r="V157" s="651">
        <f t="shared" si="80"/>
        <v>0</v>
      </c>
      <c r="W157" s="651">
        <f t="shared" si="80"/>
        <v>0</v>
      </c>
      <c r="X157" s="651">
        <f t="shared" si="80"/>
        <v>0</v>
      </c>
      <c r="Y157" s="651">
        <f t="shared" si="80"/>
        <v>0</v>
      </c>
      <c r="Z157" s="651">
        <f t="shared" si="80"/>
        <v>0</v>
      </c>
      <c r="AA157" s="651">
        <f t="shared" si="80"/>
        <v>0</v>
      </c>
      <c r="AB157" s="700" t="str">
        <f>IF(D157=0,"",(F157-D157)/D157/2)</f>
        <v/>
      </c>
      <c r="AC157" s="701" t="str">
        <f ca="1">IF(G157=0,"",(OFFSET(G157,0,DuréeSimul,,)-G157)/G157/DuréeSimul)</f>
        <v/>
      </c>
    </row>
    <row r="158" spans="1:29" s="968" customFormat="1" ht="18" customHeight="1" thickBot="1" x14ac:dyDescent="0.3">
      <c r="B158" s="1052"/>
      <c r="C158" s="1053" t="s">
        <v>61</v>
      </c>
      <c r="D158" s="971"/>
      <c r="E158" s="1039" t="str">
        <f t="shared" ref="E158:AA158" si="81">E144</f>
        <v/>
      </c>
      <c r="F158" s="1040" t="str">
        <f t="shared" si="81"/>
        <v/>
      </c>
      <c r="G158" s="1041" t="str">
        <f t="shared" si="81"/>
        <v/>
      </c>
      <c r="H158" s="1033" t="str">
        <f t="shared" si="81"/>
        <v/>
      </c>
      <c r="I158" s="1039" t="str">
        <f t="shared" si="81"/>
        <v/>
      </c>
      <c r="J158" s="1039" t="str">
        <f t="shared" si="81"/>
        <v/>
      </c>
      <c r="K158" s="1039" t="str">
        <f t="shared" si="81"/>
        <v/>
      </c>
      <c r="L158" s="1039" t="str">
        <f t="shared" si="81"/>
        <v/>
      </c>
      <c r="M158" s="1039" t="str">
        <f t="shared" si="81"/>
        <v/>
      </c>
      <c r="N158" s="1039" t="str">
        <f t="shared" si="81"/>
        <v/>
      </c>
      <c r="O158" s="1039" t="str">
        <f t="shared" si="81"/>
        <v/>
      </c>
      <c r="P158" s="1039" t="str">
        <f t="shared" si="81"/>
        <v/>
      </c>
      <c r="Q158" s="1039" t="str">
        <f t="shared" si="81"/>
        <v/>
      </c>
      <c r="R158" s="1039" t="str">
        <f t="shared" si="81"/>
        <v/>
      </c>
      <c r="S158" s="1039" t="str">
        <f t="shared" si="81"/>
        <v/>
      </c>
      <c r="T158" s="1039" t="str">
        <f t="shared" si="81"/>
        <v/>
      </c>
      <c r="U158" s="1039" t="str">
        <f t="shared" si="81"/>
        <v/>
      </c>
      <c r="V158" s="1039" t="str">
        <f t="shared" si="81"/>
        <v/>
      </c>
      <c r="W158" s="1039" t="str">
        <f t="shared" si="81"/>
        <v/>
      </c>
      <c r="X158" s="1039" t="str">
        <f t="shared" si="81"/>
        <v/>
      </c>
      <c r="Y158" s="1039" t="str">
        <f t="shared" si="81"/>
        <v/>
      </c>
      <c r="Z158" s="1039" t="str">
        <f t="shared" si="81"/>
        <v/>
      </c>
      <c r="AA158" s="1039" t="str">
        <f t="shared" si="81"/>
        <v/>
      </c>
      <c r="AB158" s="1034"/>
      <c r="AC158" s="1035"/>
    </row>
    <row r="159" spans="1:29" ht="18" customHeight="1" thickBot="1" x14ac:dyDescent="0.3">
      <c r="B159" s="390" t="s">
        <v>350</v>
      </c>
      <c r="C159" s="391"/>
      <c r="D159" s="299"/>
      <c r="E159" s="651">
        <f t="shared" ref="E159:AA160" si="82">E105</f>
        <v>0</v>
      </c>
      <c r="F159" s="652">
        <f t="shared" si="82"/>
        <v>0</v>
      </c>
      <c r="G159" s="653">
        <f t="shared" si="82"/>
        <v>0</v>
      </c>
      <c r="H159" s="650">
        <f t="shared" si="82"/>
        <v>0</v>
      </c>
      <c r="I159" s="651">
        <f t="shared" si="82"/>
        <v>0</v>
      </c>
      <c r="J159" s="651">
        <f t="shared" si="82"/>
        <v>0</v>
      </c>
      <c r="K159" s="651">
        <f t="shared" si="82"/>
        <v>0</v>
      </c>
      <c r="L159" s="651">
        <f t="shared" si="82"/>
        <v>0</v>
      </c>
      <c r="M159" s="651">
        <f t="shared" si="82"/>
        <v>0</v>
      </c>
      <c r="N159" s="651">
        <f t="shared" si="82"/>
        <v>0</v>
      </c>
      <c r="O159" s="651">
        <f t="shared" si="82"/>
        <v>0</v>
      </c>
      <c r="P159" s="651">
        <f t="shared" si="82"/>
        <v>0</v>
      </c>
      <c r="Q159" s="651">
        <f t="shared" si="82"/>
        <v>0</v>
      </c>
      <c r="R159" s="651">
        <f t="shared" si="82"/>
        <v>0</v>
      </c>
      <c r="S159" s="651">
        <f t="shared" si="82"/>
        <v>0</v>
      </c>
      <c r="T159" s="651">
        <f t="shared" si="82"/>
        <v>0</v>
      </c>
      <c r="U159" s="651">
        <f t="shared" si="82"/>
        <v>0</v>
      </c>
      <c r="V159" s="651">
        <f t="shared" si="82"/>
        <v>0</v>
      </c>
      <c r="W159" s="651">
        <f t="shared" si="82"/>
        <v>0</v>
      </c>
      <c r="X159" s="651">
        <f t="shared" si="82"/>
        <v>0</v>
      </c>
      <c r="Y159" s="651">
        <f t="shared" si="82"/>
        <v>0</v>
      </c>
      <c r="Z159" s="651">
        <f t="shared" si="82"/>
        <v>0</v>
      </c>
      <c r="AA159" s="651">
        <f t="shared" si="82"/>
        <v>0</v>
      </c>
      <c r="AB159" s="700" t="str">
        <f>IF(D159=0,"",(F159-D159)/D159/2)</f>
        <v/>
      </c>
      <c r="AC159" s="701" t="str">
        <f ca="1">IF(G159=0,"",(OFFSET(G159,0,DuréeSimul,,)-G159)/G159/DuréeSimul)</f>
        <v/>
      </c>
    </row>
    <row r="160" spans="1:29" s="968" customFormat="1" ht="18" customHeight="1" thickBot="1" x14ac:dyDescent="0.3">
      <c r="B160" s="1052"/>
      <c r="C160" s="1053" t="s">
        <v>88</v>
      </c>
      <c r="D160" s="971"/>
      <c r="E160" s="1039" t="str">
        <f t="shared" si="82"/>
        <v/>
      </c>
      <c r="F160" s="1040" t="str">
        <f t="shared" si="82"/>
        <v/>
      </c>
      <c r="G160" s="1041" t="str">
        <f t="shared" si="82"/>
        <v/>
      </c>
      <c r="H160" s="1033" t="str">
        <f t="shared" si="82"/>
        <v/>
      </c>
      <c r="I160" s="1039" t="str">
        <f t="shared" si="82"/>
        <v/>
      </c>
      <c r="J160" s="1039" t="str">
        <f t="shared" si="82"/>
        <v/>
      </c>
      <c r="K160" s="1039" t="str">
        <f t="shared" si="82"/>
        <v/>
      </c>
      <c r="L160" s="1039" t="str">
        <f t="shared" si="82"/>
        <v/>
      </c>
      <c r="M160" s="1039" t="str">
        <f t="shared" si="82"/>
        <v/>
      </c>
      <c r="N160" s="1039" t="str">
        <f t="shared" si="82"/>
        <v/>
      </c>
      <c r="O160" s="1039" t="str">
        <f t="shared" si="82"/>
        <v/>
      </c>
      <c r="P160" s="1039" t="str">
        <f t="shared" si="82"/>
        <v/>
      </c>
      <c r="Q160" s="1039" t="str">
        <f t="shared" si="82"/>
        <v/>
      </c>
      <c r="R160" s="1039" t="str">
        <f t="shared" si="82"/>
        <v/>
      </c>
      <c r="S160" s="1039" t="str">
        <f t="shared" si="82"/>
        <v/>
      </c>
      <c r="T160" s="1039" t="str">
        <f t="shared" si="82"/>
        <v/>
      </c>
      <c r="U160" s="1039" t="str">
        <f t="shared" si="82"/>
        <v/>
      </c>
      <c r="V160" s="1039" t="str">
        <f t="shared" si="82"/>
        <v/>
      </c>
      <c r="W160" s="1039" t="str">
        <f t="shared" si="82"/>
        <v/>
      </c>
      <c r="X160" s="1039" t="str">
        <f t="shared" si="82"/>
        <v/>
      </c>
      <c r="Y160" s="1039" t="str">
        <f t="shared" si="82"/>
        <v/>
      </c>
      <c r="Z160" s="1039" t="str">
        <f t="shared" si="82"/>
        <v/>
      </c>
      <c r="AA160" s="1039" t="str">
        <f t="shared" si="82"/>
        <v/>
      </c>
      <c r="AB160" s="1034"/>
      <c r="AC160" s="1035"/>
    </row>
    <row r="161" spans="2:29" ht="18" customHeight="1" thickBot="1" x14ac:dyDescent="0.3">
      <c r="B161" s="390" t="s">
        <v>351</v>
      </c>
      <c r="C161" s="391"/>
      <c r="D161" s="299"/>
      <c r="E161" s="651">
        <f t="shared" ref="E161:AA161" si="83">E127+E130</f>
        <v>0</v>
      </c>
      <c r="F161" s="652">
        <f t="shared" si="83"/>
        <v>0</v>
      </c>
      <c r="G161" s="653">
        <f t="shared" si="83"/>
        <v>0</v>
      </c>
      <c r="H161" s="650">
        <f t="shared" si="83"/>
        <v>0</v>
      </c>
      <c r="I161" s="651">
        <f t="shared" si="83"/>
        <v>0</v>
      </c>
      <c r="J161" s="651">
        <f t="shared" si="83"/>
        <v>0</v>
      </c>
      <c r="K161" s="651">
        <f t="shared" si="83"/>
        <v>0</v>
      </c>
      <c r="L161" s="651">
        <f t="shared" si="83"/>
        <v>0</v>
      </c>
      <c r="M161" s="651">
        <f t="shared" si="83"/>
        <v>0</v>
      </c>
      <c r="N161" s="651">
        <f t="shared" si="83"/>
        <v>0</v>
      </c>
      <c r="O161" s="651">
        <f t="shared" si="83"/>
        <v>0</v>
      </c>
      <c r="P161" s="651">
        <f t="shared" si="83"/>
        <v>0</v>
      </c>
      <c r="Q161" s="651">
        <f t="shared" si="83"/>
        <v>0</v>
      </c>
      <c r="R161" s="651">
        <f t="shared" si="83"/>
        <v>0</v>
      </c>
      <c r="S161" s="651">
        <f t="shared" si="83"/>
        <v>0</v>
      </c>
      <c r="T161" s="651">
        <f t="shared" si="83"/>
        <v>0</v>
      </c>
      <c r="U161" s="651">
        <f t="shared" si="83"/>
        <v>0</v>
      </c>
      <c r="V161" s="651">
        <f t="shared" si="83"/>
        <v>0</v>
      </c>
      <c r="W161" s="651">
        <f t="shared" si="83"/>
        <v>0</v>
      </c>
      <c r="X161" s="651">
        <f t="shared" si="83"/>
        <v>0</v>
      </c>
      <c r="Y161" s="651">
        <f t="shared" si="83"/>
        <v>0</v>
      </c>
      <c r="Z161" s="651">
        <f t="shared" si="83"/>
        <v>0</v>
      </c>
      <c r="AA161" s="651">
        <f t="shared" si="83"/>
        <v>0</v>
      </c>
      <c r="AB161" s="700" t="str">
        <f>IF(D161=0,"",(F161-D161)/D161/2)</f>
        <v/>
      </c>
      <c r="AC161" s="701" t="str">
        <f ca="1">IF(G161=0,"",(OFFSET(G161,0,DuréeSimul,,)-G161)/G161/DuréeSimul)</f>
        <v/>
      </c>
    </row>
    <row r="162" spans="2:29" s="968" customFormat="1" ht="18" customHeight="1" thickBot="1" x14ac:dyDescent="0.3">
      <c r="B162" s="1052"/>
      <c r="C162" s="1053" t="s">
        <v>120</v>
      </c>
      <c r="D162" s="971"/>
      <c r="E162" s="1039" t="str">
        <f t="shared" ref="E162:AA162" si="84">IF(E$86=0,"",E161/E$86)</f>
        <v/>
      </c>
      <c r="F162" s="1040" t="str">
        <f t="shared" si="84"/>
        <v/>
      </c>
      <c r="G162" s="1041" t="str">
        <f t="shared" si="84"/>
        <v/>
      </c>
      <c r="H162" s="1033" t="str">
        <f t="shared" si="84"/>
        <v/>
      </c>
      <c r="I162" s="1039" t="str">
        <f t="shared" si="84"/>
        <v/>
      </c>
      <c r="J162" s="1039" t="str">
        <f t="shared" si="84"/>
        <v/>
      </c>
      <c r="K162" s="1039" t="str">
        <f t="shared" si="84"/>
        <v/>
      </c>
      <c r="L162" s="1039" t="str">
        <f t="shared" si="84"/>
        <v/>
      </c>
      <c r="M162" s="1039" t="str">
        <f t="shared" si="84"/>
        <v/>
      </c>
      <c r="N162" s="1039" t="str">
        <f t="shared" si="84"/>
        <v/>
      </c>
      <c r="O162" s="1039" t="str">
        <f t="shared" si="84"/>
        <v/>
      </c>
      <c r="P162" s="1039" t="str">
        <f t="shared" si="84"/>
        <v/>
      </c>
      <c r="Q162" s="1039" t="str">
        <f t="shared" si="84"/>
        <v/>
      </c>
      <c r="R162" s="1039" t="str">
        <f t="shared" si="84"/>
        <v/>
      </c>
      <c r="S162" s="1039" t="str">
        <f t="shared" si="84"/>
        <v/>
      </c>
      <c r="T162" s="1039" t="str">
        <f t="shared" si="84"/>
        <v/>
      </c>
      <c r="U162" s="1039" t="str">
        <f t="shared" si="84"/>
        <v/>
      </c>
      <c r="V162" s="1039" t="str">
        <f t="shared" si="84"/>
        <v/>
      </c>
      <c r="W162" s="1039" t="str">
        <f t="shared" si="84"/>
        <v/>
      </c>
      <c r="X162" s="1039" t="str">
        <f t="shared" si="84"/>
        <v/>
      </c>
      <c r="Y162" s="1039" t="str">
        <f t="shared" si="84"/>
        <v/>
      </c>
      <c r="Z162" s="1039" t="str">
        <f t="shared" si="84"/>
        <v/>
      </c>
      <c r="AA162" s="1039" t="str">
        <f t="shared" si="84"/>
        <v/>
      </c>
      <c r="AB162" s="1034"/>
      <c r="AC162" s="1035"/>
    </row>
    <row r="163" spans="2:29" ht="18" customHeight="1" thickBot="1" x14ac:dyDescent="0.3">
      <c r="B163" s="390" t="s">
        <v>352</v>
      </c>
      <c r="C163" s="391"/>
      <c r="D163" s="299"/>
      <c r="E163" s="655" t="s">
        <v>242</v>
      </c>
      <c r="F163" s="656" t="s">
        <v>242</v>
      </c>
      <c r="G163" s="653">
        <f>G129</f>
        <v>0</v>
      </c>
      <c r="H163" s="650">
        <f t="shared" ref="H163:AA163" si="85">H129</f>
        <v>0</v>
      </c>
      <c r="I163" s="651">
        <f t="shared" si="85"/>
        <v>0</v>
      </c>
      <c r="J163" s="651">
        <f t="shared" si="85"/>
        <v>0</v>
      </c>
      <c r="K163" s="651">
        <f t="shared" si="85"/>
        <v>0</v>
      </c>
      <c r="L163" s="651">
        <f t="shared" si="85"/>
        <v>0</v>
      </c>
      <c r="M163" s="651">
        <f t="shared" si="85"/>
        <v>0</v>
      </c>
      <c r="N163" s="651">
        <f t="shared" si="85"/>
        <v>0</v>
      </c>
      <c r="O163" s="651">
        <f t="shared" si="85"/>
        <v>0</v>
      </c>
      <c r="P163" s="651">
        <f t="shared" si="85"/>
        <v>0</v>
      </c>
      <c r="Q163" s="651">
        <f t="shared" si="85"/>
        <v>0</v>
      </c>
      <c r="R163" s="651">
        <f t="shared" si="85"/>
        <v>0</v>
      </c>
      <c r="S163" s="651">
        <f t="shared" si="85"/>
        <v>0</v>
      </c>
      <c r="T163" s="651">
        <f t="shared" si="85"/>
        <v>0</v>
      </c>
      <c r="U163" s="651">
        <f t="shared" si="85"/>
        <v>0</v>
      </c>
      <c r="V163" s="651">
        <f t="shared" si="85"/>
        <v>0</v>
      </c>
      <c r="W163" s="651">
        <f t="shared" si="85"/>
        <v>0</v>
      </c>
      <c r="X163" s="651">
        <f t="shared" si="85"/>
        <v>0</v>
      </c>
      <c r="Y163" s="651">
        <f t="shared" si="85"/>
        <v>0</v>
      </c>
      <c r="Z163" s="651">
        <f t="shared" si="85"/>
        <v>0</v>
      </c>
      <c r="AA163" s="651">
        <f t="shared" si="85"/>
        <v>0</v>
      </c>
      <c r="AB163" s="704" t="s">
        <v>242</v>
      </c>
      <c r="AC163" s="701" t="str">
        <f ca="1">IF(G163=0,"",(OFFSET(G163,0,DuréeSimul,,)-G163)/G163/DuréeSimul)</f>
        <v/>
      </c>
    </row>
    <row r="164" spans="2:29" s="968" customFormat="1" ht="18" customHeight="1" thickBot="1" x14ac:dyDescent="0.3">
      <c r="B164" s="1052"/>
      <c r="C164" s="1053" t="s">
        <v>124</v>
      </c>
      <c r="D164" s="971"/>
      <c r="E164" s="1039"/>
      <c r="F164" s="1040"/>
      <c r="G164" s="1041" t="str">
        <f>IF(G$86=0,"",G163/G$86)</f>
        <v/>
      </c>
      <c r="H164" s="1033" t="str">
        <f t="shared" ref="H164:AA164" si="86">IF(H$86=0,"",H163/H$86)</f>
        <v/>
      </c>
      <c r="I164" s="1039" t="str">
        <f t="shared" si="86"/>
        <v/>
      </c>
      <c r="J164" s="1039" t="str">
        <f t="shared" si="86"/>
        <v/>
      </c>
      <c r="K164" s="1039" t="str">
        <f t="shared" si="86"/>
        <v/>
      </c>
      <c r="L164" s="1039" t="str">
        <f t="shared" si="86"/>
        <v/>
      </c>
      <c r="M164" s="1039" t="str">
        <f t="shared" si="86"/>
        <v/>
      </c>
      <c r="N164" s="1039" t="str">
        <f t="shared" si="86"/>
        <v/>
      </c>
      <c r="O164" s="1039" t="str">
        <f t="shared" si="86"/>
        <v/>
      </c>
      <c r="P164" s="1039" t="str">
        <f t="shared" si="86"/>
        <v/>
      </c>
      <c r="Q164" s="1039" t="str">
        <f t="shared" si="86"/>
        <v/>
      </c>
      <c r="R164" s="1039" t="str">
        <f t="shared" si="86"/>
        <v/>
      </c>
      <c r="S164" s="1039" t="str">
        <f t="shared" si="86"/>
        <v/>
      </c>
      <c r="T164" s="1039" t="str">
        <f t="shared" si="86"/>
        <v/>
      </c>
      <c r="U164" s="1039" t="str">
        <f t="shared" si="86"/>
        <v/>
      </c>
      <c r="V164" s="1039" t="str">
        <f t="shared" si="86"/>
        <v/>
      </c>
      <c r="W164" s="1039" t="str">
        <f t="shared" si="86"/>
        <v/>
      </c>
      <c r="X164" s="1039" t="str">
        <f t="shared" si="86"/>
        <v/>
      </c>
      <c r="Y164" s="1039" t="str">
        <f t="shared" si="86"/>
        <v/>
      </c>
      <c r="Z164" s="1039" t="str">
        <f t="shared" si="86"/>
        <v/>
      </c>
      <c r="AA164" s="1039" t="str">
        <f t="shared" si="86"/>
        <v/>
      </c>
      <c r="AB164" s="1034"/>
      <c r="AC164" s="1035"/>
    </row>
    <row r="165" spans="2:29" ht="18" customHeight="1" x14ac:dyDescent="0.25">
      <c r="B165" s="1182" t="s">
        <v>353</v>
      </c>
      <c r="C165" s="1183"/>
      <c r="D165" s="299"/>
      <c r="E165" s="657">
        <f t="shared" ref="E165:AA166" si="87">E134</f>
        <v>0</v>
      </c>
      <c r="F165" s="658">
        <f t="shared" si="87"/>
        <v>0</v>
      </c>
      <c r="G165" s="659">
        <f t="shared" si="87"/>
        <v>0</v>
      </c>
      <c r="H165" s="660">
        <f t="shared" si="87"/>
        <v>0</v>
      </c>
      <c r="I165" s="657">
        <f t="shared" si="87"/>
        <v>0</v>
      </c>
      <c r="J165" s="657">
        <f t="shared" si="87"/>
        <v>0</v>
      </c>
      <c r="K165" s="657">
        <f t="shared" si="87"/>
        <v>0</v>
      </c>
      <c r="L165" s="657">
        <f t="shared" si="87"/>
        <v>0</v>
      </c>
      <c r="M165" s="657">
        <f t="shared" si="87"/>
        <v>0</v>
      </c>
      <c r="N165" s="657">
        <f t="shared" si="87"/>
        <v>0</v>
      </c>
      <c r="O165" s="657">
        <f t="shared" si="87"/>
        <v>0</v>
      </c>
      <c r="P165" s="657">
        <f t="shared" si="87"/>
        <v>0</v>
      </c>
      <c r="Q165" s="657">
        <f t="shared" si="87"/>
        <v>0</v>
      </c>
      <c r="R165" s="657">
        <f t="shared" si="87"/>
        <v>0</v>
      </c>
      <c r="S165" s="657">
        <f t="shared" si="87"/>
        <v>0</v>
      </c>
      <c r="T165" s="657">
        <f t="shared" si="87"/>
        <v>0</v>
      </c>
      <c r="U165" s="657">
        <f t="shared" si="87"/>
        <v>0</v>
      </c>
      <c r="V165" s="657">
        <f t="shared" si="87"/>
        <v>0</v>
      </c>
      <c r="W165" s="657">
        <f t="shared" si="87"/>
        <v>0</v>
      </c>
      <c r="X165" s="657">
        <f t="shared" si="87"/>
        <v>0</v>
      </c>
      <c r="Y165" s="657">
        <f t="shared" si="87"/>
        <v>0</v>
      </c>
      <c r="Z165" s="657">
        <f t="shared" si="87"/>
        <v>0</v>
      </c>
      <c r="AA165" s="657">
        <f t="shared" si="87"/>
        <v>0</v>
      </c>
      <c r="AB165" s="705" t="str">
        <f>IF(D165=0,"",(F165-D165)/D165/2)</f>
        <v/>
      </c>
      <c r="AC165" s="706" t="str">
        <f ca="1">IF(G165=0,"",(OFFSET(G165,0,DuréeSimul,,)-G165)/G165/DuréeSimul)</f>
        <v/>
      </c>
    </row>
    <row r="166" spans="2:29" ht="18" customHeight="1" thickBot="1" x14ac:dyDescent="0.3">
      <c r="B166" s="1180" t="s">
        <v>121</v>
      </c>
      <c r="C166" s="1181"/>
      <c r="D166" s="299"/>
      <c r="E166" s="661" t="str">
        <f t="shared" si="87"/>
        <v/>
      </c>
      <c r="F166" s="662" t="str">
        <f t="shared" si="87"/>
        <v/>
      </c>
      <c r="G166" s="663" t="str">
        <f t="shared" si="87"/>
        <v/>
      </c>
      <c r="H166" s="664" t="str">
        <f t="shared" si="87"/>
        <v/>
      </c>
      <c r="I166" s="661" t="str">
        <f t="shared" si="87"/>
        <v/>
      </c>
      <c r="J166" s="661" t="str">
        <f t="shared" si="87"/>
        <v/>
      </c>
      <c r="K166" s="661" t="str">
        <f t="shared" si="87"/>
        <v/>
      </c>
      <c r="L166" s="661" t="str">
        <f t="shared" si="87"/>
        <v/>
      </c>
      <c r="M166" s="661" t="str">
        <f t="shared" si="87"/>
        <v/>
      </c>
      <c r="N166" s="661" t="str">
        <f t="shared" si="87"/>
        <v/>
      </c>
      <c r="O166" s="661" t="str">
        <f t="shared" si="87"/>
        <v/>
      </c>
      <c r="P166" s="661" t="str">
        <f t="shared" si="87"/>
        <v/>
      </c>
      <c r="Q166" s="661" t="str">
        <f t="shared" si="87"/>
        <v/>
      </c>
      <c r="R166" s="661" t="str">
        <f t="shared" si="87"/>
        <v/>
      </c>
      <c r="S166" s="661" t="str">
        <f t="shared" si="87"/>
        <v/>
      </c>
      <c r="T166" s="661" t="str">
        <f t="shared" si="87"/>
        <v/>
      </c>
      <c r="U166" s="661" t="str">
        <f t="shared" si="87"/>
        <v/>
      </c>
      <c r="V166" s="661" t="str">
        <f t="shared" si="87"/>
        <v/>
      </c>
      <c r="W166" s="661" t="str">
        <f t="shared" si="87"/>
        <v/>
      </c>
      <c r="X166" s="661" t="str">
        <f t="shared" si="87"/>
        <v/>
      </c>
      <c r="Y166" s="661" t="str">
        <f t="shared" si="87"/>
        <v/>
      </c>
      <c r="Z166" s="661" t="str">
        <f t="shared" si="87"/>
        <v/>
      </c>
      <c r="AA166" s="661" t="str">
        <f t="shared" si="87"/>
        <v/>
      </c>
      <c r="AB166" s="707"/>
      <c r="AC166" s="708"/>
    </row>
    <row r="167" spans="2:29" s="306" customFormat="1" ht="5.0999999999999996" customHeight="1" thickBot="1" x14ac:dyDescent="0.3">
      <c r="B167" s="317"/>
      <c r="C167" s="318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669"/>
      <c r="AC167" s="669"/>
    </row>
    <row r="168" spans="2:29" ht="21.75" customHeight="1" thickBot="1" x14ac:dyDescent="0.3">
      <c r="B168" s="390" t="s">
        <v>125</v>
      </c>
      <c r="C168" s="391"/>
      <c r="E168" s="392">
        <f ca="1">IF(DernierCalculRSI=0,SUM(CalculRSI),"Le RSI est supérieur à " &amp; SUM(CalculRSI) &amp; " ans")</f>
        <v>0</v>
      </c>
      <c r="F168" s="393"/>
    </row>
  </sheetData>
  <sheetProtection password="82B4" sheet="1" objects="1" scenarios="1"/>
  <dataConsolidate/>
  <mergeCells count="30">
    <mergeCell ref="B166:C166"/>
    <mergeCell ref="B148:C148"/>
    <mergeCell ref="B150:C150"/>
    <mergeCell ref="B151:C151"/>
    <mergeCell ref="AB141:AB142"/>
    <mergeCell ref="A146:C146"/>
    <mergeCell ref="AB146:AB147"/>
    <mergeCell ref="A141:C141"/>
    <mergeCell ref="B165:C165"/>
    <mergeCell ref="A60:C60"/>
    <mergeCell ref="AB60:AB61"/>
    <mergeCell ref="AC60:AC61"/>
    <mergeCell ref="A91:C91"/>
    <mergeCell ref="AB91:AB92"/>
    <mergeCell ref="AC91:AC92"/>
    <mergeCell ref="AC146:AC147"/>
    <mergeCell ref="A108:C108"/>
    <mergeCell ref="AB108:AB109"/>
    <mergeCell ref="AC108:AC109"/>
    <mergeCell ref="AC141:AC142"/>
    <mergeCell ref="AB8:AB9"/>
    <mergeCell ref="AC8:AC9"/>
    <mergeCell ref="A50:C50"/>
    <mergeCell ref="AB50:AB51"/>
    <mergeCell ref="B2:Q2"/>
    <mergeCell ref="E4:F4"/>
    <mergeCell ref="M3:O3"/>
    <mergeCell ref="B6:Q6"/>
    <mergeCell ref="A8:C8"/>
    <mergeCell ref="AC50:AC51"/>
  </mergeCells>
  <conditionalFormatting sqref="E4:F4">
    <cfRule type="cellIs" dxfId="27" priority="23" stopIfTrue="1" operator="equal">
      <formula>"Finalisé"</formula>
    </cfRule>
  </conditionalFormatting>
  <conditionalFormatting sqref="E146:AA146 E60:AA60 E50:AA50 E91:AA91 E108:AA108 E141:AA141">
    <cfRule type="expression" dxfId="26" priority="6" stopIfTrue="1">
      <formula>IF(OR(E50="Démarrage du projet",E50="Fin du projet"),TRUE,FALSE)</formula>
    </cfRule>
  </conditionalFormatting>
  <conditionalFormatting sqref="E8:AA8">
    <cfRule type="expression" dxfId="25" priority="1" stopIfTrue="1">
      <formula>IF(OR(E8="Démarrage du PRE",E8="Fin du PRE"),TRUE,FALSE)</formula>
    </cfRule>
    <cfRule type="expression" dxfId="24" priority="5" stopIfTrue="1">
      <formula>IF(OR(E8="Démarrage du projet",E8="Fin du projet"),TRUE,FALSE)</formula>
    </cfRule>
  </conditionalFormatting>
  <dataValidations count="1">
    <dataValidation type="list" allowBlank="1" showInputMessage="1" showErrorMessage="1" sqref="E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36" fitToHeight="2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4">
    <tabColor rgb="FFFFFF00"/>
    <outlinePr summaryBelow="0"/>
    <pageSetUpPr fitToPage="1"/>
  </sheetPr>
  <dimension ref="A2:AC168"/>
  <sheetViews>
    <sheetView showGridLines="0" tabSelected="1" zoomScale="70" zoomScaleNormal="70" workbookViewId="0">
      <pane xSplit="3" ySplit="6" topLeftCell="D120" activePane="bottomRight" state="frozen"/>
      <selection activeCell="Q35" sqref="Q35:Z39"/>
      <selection pane="topRight" activeCell="Q35" sqref="Q35:Z39"/>
      <selection pane="bottomLeft" activeCell="Q35" sqref="Q35:Z39"/>
      <selection pane="bottomRight" activeCell="E125" sqref="E125"/>
    </sheetView>
  </sheetViews>
  <sheetFormatPr baseColWidth="10" defaultColWidth="9.140625" defaultRowHeight="15" outlineLevelRow="1" x14ac:dyDescent="0.25"/>
  <cols>
    <col min="1" max="1" width="4.28515625" style="296" customWidth="1"/>
    <col min="2" max="2" width="40" style="296" customWidth="1"/>
    <col min="3" max="3" width="59.42578125" style="296" customWidth="1"/>
    <col min="4" max="4" width="2.42578125" style="296" customWidth="1"/>
    <col min="5" max="27" width="18.42578125" style="296" customWidth="1"/>
    <col min="28" max="29" width="13.7109375" style="920" customWidth="1"/>
    <col min="30" max="16384" width="9.140625" style="296"/>
  </cols>
  <sheetData>
    <row r="2" spans="1:29" s="291" customFormat="1" ht="3.95" customHeight="1" x14ac:dyDescent="0.25"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917"/>
      <c r="AC2" s="917"/>
    </row>
    <row r="3" spans="1:29" s="291" customFormat="1" ht="30" customHeight="1" x14ac:dyDescent="0.25">
      <c r="B3" s="293" t="str">
        <f>INDEX(Titre4_1,EquivChoixVolet)</f>
        <v>4. Diagnostic prospectif de la situation financière de l'établissement avec le projet d'investissement - Scenario 2 : Avec aides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174"/>
      <c r="N3" s="1174"/>
      <c r="O3" s="1174"/>
      <c r="P3" s="294"/>
      <c r="Q3" s="294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917"/>
      <c r="AC3" s="917"/>
    </row>
    <row r="4" spans="1:29" s="291" customFormat="1" ht="23.25" x14ac:dyDescent="0.25">
      <c r="B4" s="294"/>
      <c r="C4" s="295" t="s">
        <v>227</v>
      </c>
      <c r="D4" s="294"/>
      <c r="E4" s="1175" t="s">
        <v>224</v>
      </c>
      <c r="F4" s="1175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872"/>
      <c r="S4" s="872"/>
      <c r="T4" s="872"/>
      <c r="U4" s="872"/>
      <c r="V4" s="872"/>
      <c r="W4" s="872"/>
      <c r="X4" s="872"/>
      <c r="Y4" s="872"/>
      <c r="Z4" s="872"/>
      <c r="AA4" s="872"/>
      <c r="AB4" s="917"/>
      <c r="AC4" s="917"/>
    </row>
    <row r="5" spans="1:29" ht="5.0999999999999996" customHeight="1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918"/>
      <c r="AC5" s="918"/>
    </row>
    <row r="6" spans="1:29" ht="32.25" customHeight="1" x14ac:dyDescent="0.25">
      <c r="B6" s="1176" t="s">
        <v>328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919"/>
      <c r="AC6" s="919"/>
    </row>
    <row r="7" spans="1:29" ht="10.5" customHeight="1" thickBot="1" x14ac:dyDescent="0.3">
      <c r="D7" s="299"/>
    </row>
    <row r="8" spans="1:29" s="301" customFormat="1" ht="24.95" customHeight="1" thickBot="1" x14ac:dyDescent="0.3">
      <c r="A8" s="1173" t="s">
        <v>1</v>
      </c>
      <c r="B8" s="1173"/>
      <c r="C8" s="1173"/>
      <c r="D8" s="299"/>
      <c r="E8" s="300" t="str">
        <f t="shared" ref="E8:AA8" si="0">IF(E9=AnnéeDemInvest,"Démarrage du projet",IF(E9=AnnéeFinInvest,"Fin du projet",IF(E9=AnnéeDemPRE,"Démarrage du PRE",IF(E9=AnnéeDemPRE+DuréePRE,"Fin du PRE",""))))</f>
        <v/>
      </c>
      <c r="F8" s="300" t="str">
        <f t="shared" si="0"/>
        <v/>
      </c>
      <c r="G8" s="300" t="str">
        <f t="shared" si="0"/>
        <v/>
      </c>
      <c r="H8" s="300" t="str">
        <f t="shared" si="0"/>
        <v/>
      </c>
      <c r="I8" s="300" t="str">
        <f t="shared" si="0"/>
        <v/>
      </c>
      <c r="J8" s="300" t="str">
        <f t="shared" si="0"/>
        <v/>
      </c>
      <c r="K8" s="300" t="str">
        <f t="shared" si="0"/>
        <v/>
      </c>
      <c r="L8" s="300" t="str">
        <f t="shared" si="0"/>
        <v/>
      </c>
      <c r="M8" s="300" t="str">
        <f t="shared" si="0"/>
        <v/>
      </c>
      <c r="N8" s="300" t="str">
        <f t="shared" si="0"/>
        <v/>
      </c>
      <c r="O8" s="300" t="str">
        <f t="shared" si="0"/>
        <v/>
      </c>
      <c r="P8" s="300" t="str">
        <f t="shared" si="0"/>
        <v/>
      </c>
      <c r="Q8" s="300" t="str">
        <f t="shared" si="0"/>
        <v/>
      </c>
      <c r="R8" s="300" t="str">
        <f t="shared" si="0"/>
        <v/>
      </c>
      <c r="S8" s="300" t="str">
        <f t="shared" si="0"/>
        <v/>
      </c>
      <c r="T8" s="300" t="str">
        <f t="shared" si="0"/>
        <v/>
      </c>
      <c r="U8" s="300" t="str">
        <f t="shared" si="0"/>
        <v/>
      </c>
      <c r="V8" s="300" t="str">
        <f t="shared" si="0"/>
        <v/>
      </c>
      <c r="W8" s="300" t="str">
        <f t="shared" si="0"/>
        <v/>
      </c>
      <c r="X8" s="300" t="str">
        <f t="shared" si="0"/>
        <v/>
      </c>
      <c r="Y8" s="300" t="str">
        <f t="shared" si="0"/>
        <v/>
      </c>
      <c r="Z8" s="300" t="str">
        <f t="shared" si="0"/>
        <v/>
      </c>
      <c r="AA8" s="300" t="str">
        <f t="shared" si="0"/>
        <v/>
      </c>
      <c r="AB8" s="1169" t="str">
        <f>"Evolution moyenne " &amp; AnnéeN-2 &amp; " / " &amp; AnnéeN-1</f>
        <v>Evolution moyenne 2008 / 2009</v>
      </c>
      <c r="AC8" s="1171" t="str">
        <f>"Evolution moyenne " &amp; AnnéeN &amp; " / " &amp; AnnéeN+DuréeSimul</f>
        <v>Evolution moyenne 2010 / 2010</v>
      </c>
    </row>
    <row r="9" spans="1:29" s="305" customFormat="1" ht="20.100000000000001" customHeight="1" thickBot="1" x14ac:dyDescent="0.3">
      <c r="A9" s="302"/>
      <c r="B9" s="303" t="s">
        <v>0</v>
      </c>
      <c r="C9" s="304" t="s">
        <v>208</v>
      </c>
      <c r="D9" s="299"/>
      <c r="E9" s="59">
        <f>F9-1</f>
        <v>2008</v>
      </c>
      <c r="F9" s="60">
        <f>G9-1</f>
        <v>2009</v>
      </c>
      <c r="G9" s="57">
        <f>AnnéeN</f>
        <v>2010</v>
      </c>
      <c r="H9" s="110">
        <f>G9+1</f>
        <v>2011</v>
      </c>
      <c r="I9" s="59">
        <f t="shared" ref="I9:AA9" si="1">H9+1</f>
        <v>2012</v>
      </c>
      <c r="J9" s="59">
        <f t="shared" si="1"/>
        <v>2013</v>
      </c>
      <c r="K9" s="59">
        <f t="shared" si="1"/>
        <v>2014</v>
      </c>
      <c r="L9" s="59">
        <f t="shared" si="1"/>
        <v>2015</v>
      </c>
      <c r="M9" s="59">
        <f t="shared" si="1"/>
        <v>2016</v>
      </c>
      <c r="N9" s="59">
        <f t="shared" si="1"/>
        <v>2017</v>
      </c>
      <c r="O9" s="59">
        <f t="shared" si="1"/>
        <v>2018</v>
      </c>
      <c r="P9" s="59">
        <f t="shared" si="1"/>
        <v>2019</v>
      </c>
      <c r="Q9" s="59">
        <f t="shared" si="1"/>
        <v>2020</v>
      </c>
      <c r="R9" s="59">
        <f t="shared" si="1"/>
        <v>2021</v>
      </c>
      <c r="S9" s="59">
        <f t="shared" si="1"/>
        <v>2022</v>
      </c>
      <c r="T9" s="59">
        <f t="shared" si="1"/>
        <v>2023</v>
      </c>
      <c r="U9" s="59">
        <f t="shared" si="1"/>
        <v>2024</v>
      </c>
      <c r="V9" s="59">
        <f t="shared" si="1"/>
        <v>2025</v>
      </c>
      <c r="W9" s="59">
        <f t="shared" si="1"/>
        <v>2026</v>
      </c>
      <c r="X9" s="59">
        <f t="shared" si="1"/>
        <v>2027</v>
      </c>
      <c r="Y9" s="59">
        <f t="shared" si="1"/>
        <v>2028</v>
      </c>
      <c r="Z9" s="59">
        <f t="shared" si="1"/>
        <v>2029</v>
      </c>
      <c r="AA9" s="59">
        <f t="shared" si="1"/>
        <v>2030</v>
      </c>
      <c r="AB9" s="1170"/>
      <c r="AC9" s="1172"/>
    </row>
    <row r="10" spans="1:29" s="306" customFormat="1" ht="5.0999999999999996" customHeight="1" thickBot="1" x14ac:dyDescent="0.3">
      <c r="B10" s="307"/>
      <c r="C10" s="308"/>
      <c r="D10" s="29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921"/>
      <c r="AC10" s="922"/>
    </row>
    <row r="11" spans="1:29" ht="31.9" customHeight="1" x14ac:dyDescent="0.25">
      <c r="B11" s="310" t="s">
        <v>397</v>
      </c>
      <c r="C11" s="311" t="s">
        <v>3</v>
      </c>
      <c r="D11" s="299"/>
      <c r="E11" s="465">
        <f>E13+E14+SUM(E16:E22)</f>
        <v>0</v>
      </c>
      <c r="F11" s="466">
        <f t="shared" ref="F11:AA11" si="2">F13+F14+SUM(F16:F22)</f>
        <v>0</v>
      </c>
      <c r="G11" s="467">
        <f t="shared" si="2"/>
        <v>0</v>
      </c>
      <c r="H11" s="468">
        <f t="shared" si="2"/>
        <v>0</v>
      </c>
      <c r="I11" s="465">
        <f t="shared" si="2"/>
        <v>0</v>
      </c>
      <c r="J11" s="465">
        <f t="shared" si="2"/>
        <v>0</v>
      </c>
      <c r="K11" s="465">
        <f t="shared" si="2"/>
        <v>0</v>
      </c>
      <c r="L11" s="465">
        <f t="shared" si="2"/>
        <v>0</v>
      </c>
      <c r="M11" s="465">
        <f t="shared" si="2"/>
        <v>0</v>
      </c>
      <c r="N11" s="465">
        <f t="shared" si="2"/>
        <v>0</v>
      </c>
      <c r="O11" s="465">
        <f t="shared" si="2"/>
        <v>0</v>
      </c>
      <c r="P11" s="465">
        <f t="shared" si="2"/>
        <v>0</v>
      </c>
      <c r="Q11" s="465">
        <f t="shared" si="2"/>
        <v>0</v>
      </c>
      <c r="R11" s="465">
        <f t="shared" si="2"/>
        <v>0</v>
      </c>
      <c r="S11" s="465">
        <f t="shared" si="2"/>
        <v>0</v>
      </c>
      <c r="T11" s="465">
        <f t="shared" si="2"/>
        <v>0</v>
      </c>
      <c r="U11" s="465">
        <f t="shared" si="2"/>
        <v>0</v>
      </c>
      <c r="V11" s="465">
        <f t="shared" si="2"/>
        <v>0</v>
      </c>
      <c r="W11" s="465">
        <f t="shared" si="2"/>
        <v>0</v>
      </c>
      <c r="X11" s="465">
        <f t="shared" si="2"/>
        <v>0</v>
      </c>
      <c r="Y11" s="465">
        <f t="shared" si="2"/>
        <v>0</v>
      </c>
      <c r="Z11" s="465">
        <f t="shared" si="2"/>
        <v>0</v>
      </c>
      <c r="AA11" s="465">
        <f t="shared" si="2"/>
        <v>0</v>
      </c>
      <c r="AB11" s="923" t="str">
        <f>IF(E11=0,"",(F11-E11)/E11/2)</f>
        <v/>
      </c>
      <c r="AC11" s="924" t="str">
        <f ca="1">IF(G11=0,"",(OFFSET(G11,0,DuréeSimul,,)-G11)/G11/DuréeSimul)</f>
        <v/>
      </c>
    </row>
    <row r="12" spans="1:29" s="968" customFormat="1" ht="18" customHeight="1" outlineLevel="1" x14ac:dyDescent="0.25">
      <c r="B12" s="969"/>
      <c r="C12" s="970" t="s">
        <v>158</v>
      </c>
      <c r="D12" s="971"/>
      <c r="E12" s="972" t="str">
        <f>IF(D11=0,"",(E11-D11)/D11)</f>
        <v/>
      </c>
      <c r="F12" s="973" t="str">
        <f t="shared" ref="F12:AA12" si="3">IF(E11=0,"",(F11-E11)/E11)</f>
        <v/>
      </c>
      <c r="G12" s="974" t="str">
        <f t="shared" si="3"/>
        <v/>
      </c>
      <c r="H12" s="975" t="str">
        <f t="shared" si="3"/>
        <v/>
      </c>
      <c r="I12" s="972" t="str">
        <f t="shared" si="3"/>
        <v/>
      </c>
      <c r="J12" s="972" t="str">
        <f t="shared" si="3"/>
        <v/>
      </c>
      <c r="K12" s="972" t="str">
        <f t="shared" si="3"/>
        <v/>
      </c>
      <c r="L12" s="972" t="str">
        <f t="shared" si="3"/>
        <v/>
      </c>
      <c r="M12" s="972" t="str">
        <f t="shared" si="3"/>
        <v/>
      </c>
      <c r="N12" s="972" t="str">
        <f t="shared" si="3"/>
        <v/>
      </c>
      <c r="O12" s="972" t="str">
        <f t="shared" si="3"/>
        <v/>
      </c>
      <c r="P12" s="972" t="str">
        <f t="shared" si="3"/>
        <v/>
      </c>
      <c r="Q12" s="972" t="str">
        <f t="shared" si="3"/>
        <v/>
      </c>
      <c r="R12" s="972" t="str">
        <f t="shared" si="3"/>
        <v/>
      </c>
      <c r="S12" s="972" t="str">
        <f t="shared" si="3"/>
        <v/>
      </c>
      <c r="T12" s="972" t="str">
        <f t="shared" si="3"/>
        <v/>
      </c>
      <c r="U12" s="972" t="str">
        <f t="shared" si="3"/>
        <v/>
      </c>
      <c r="V12" s="972" t="str">
        <f t="shared" si="3"/>
        <v/>
      </c>
      <c r="W12" s="972" t="str">
        <f t="shared" si="3"/>
        <v/>
      </c>
      <c r="X12" s="972" t="str">
        <f t="shared" si="3"/>
        <v/>
      </c>
      <c r="Y12" s="972" t="str">
        <f t="shared" si="3"/>
        <v/>
      </c>
      <c r="Z12" s="972" t="str">
        <f t="shared" si="3"/>
        <v/>
      </c>
      <c r="AA12" s="972" t="str">
        <f t="shared" si="3"/>
        <v/>
      </c>
      <c r="AB12" s="976" t="e">
        <f t="shared" ref="AB12:AB20" si="4">IF(E12=0,"",(F12-E12)/E12/2)</f>
        <v>#VALUE!</v>
      </c>
      <c r="AC12" s="977" t="e">
        <f t="shared" ref="AC12:AC20" ca="1" si="5">IF(G12=0,"",(OFFSET(G12,0,DuréeSimul,,)-G12)/G12/DuréeSimul)</f>
        <v>#VALUE!</v>
      </c>
    </row>
    <row r="13" spans="1:29" ht="36" customHeight="1" outlineLevel="1" x14ac:dyDescent="0.25">
      <c r="B13" s="854" t="s">
        <v>410</v>
      </c>
      <c r="C13" s="967" t="s">
        <v>411</v>
      </c>
      <c r="D13" s="299"/>
      <c r="E13" s="469"/>
      <c r="F13" s="470"/>
      <c r="G13" s="471"/>
      <c r="H13" s="472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925" t="str">
        <f t="shared" si="4"/>
        <v/>
      </c>
      <c r="AC13" s="926" t="str">
        <f t="shared" ca="1" si="5"/>
        <v/>
      </c>
    </row>
    <row r="14" spans="1:29" ht="18" customHeight="1" outlineLevel="1" x14ac:dyDescent="0.25">
      <c r="B14" s="854" t="s">
        <v>412</v>
      </c>
      <c r="C14" s="967" t="s">
        <v>413</v>
      </c>
      <c r="D14" s="299"/>
      <c r="E14" s="469"/>
      <c r="F14" s="470"/>
      <c r="G14" s="471"/>
      <c r="H14" s="472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925" t="str">
        <f t="shared" si="4"/>
        <v/>
      </c>
      <c r="AC14" s="926" t="str">
        <f t="shared" ca="1" si="5"/>
        <v/>
      </c>
    </row>
    <row r="15" spans="1:29" s="968" customFormat="1" ht="18" customHeight="1" outlineLevel="1" x14ac:dyDescent="0.25">
      <c r="B15" s="969"/>
      <c r="C15" s="970" t="s">
        <v>158</v>
      </c>
      <c r="D15" s="971"/>
      <c r="E15" s="972" t="str">
        <f>IF(D13=0,"",(E13-D13)/D13)</f>
        <v/>
      </c>
      <c r="F15" s="973" t="str">
        <f t="shared" ref="F15:AA15" si="6">IF(E13=0,"",(F13-E13)/E13)</f>
        <v/>
      </c>
      <c r="G15" s="974" t="str">
        <f t="shared" si="6"/>
        <v/>
      </c>
      <c r="H15" s="975" t="str">
        <f t="shared" si="6"/>
        <v/>
      </c>
      <c r="I15" s="972" t="str">
        <f t="shared" si="6"/>
        <v/>
      </c>
      <c r="J15" s="972" t="str">
        <f t="shared" si="6"/>
        <v/>
      </c>
      <c r="K15" s="972" t="str">
        <f t="shared" si="6"/>
        <v/>
      </c>
      <c r="L15" s="972" t="str">
        <f t="shared" si="6"/>
        <v/>
      </c>
      <c r="M15" s="972" t="str">
        <f t="shared" si="6"/>
        <v/>
      </c>
      <c r="N15" s="972" t="str">
        <f t="shared" si="6"/>
        <v/>
      </c>
      <c r="O15" s="972" t="str">
        <f t="shared" si="6"/>
        <v/>
      </c>
      <c r="P15" s="972" t="str">
        <f t="shared" si="6"/>
        <v/>
      </c>
      <c r="Q15" s="972" t="str">
        <f t="shared" si="6"/>
        <v/>
      </c>
      <c r="R15" s="972" t="str">
        <f t="shared" si="6"/>
        <v/>
      </c>
      <c r="S15" s="972" t="str">
        <f t="shared" si="6"/>
        <v/>
      </c>
      <c r="T15" s="972" t="str">
        <f t="shared" si="6"/>
        <v/>
      </c>
      <c r="U15" s="972" t="str">
        <f t="shared" si="6"/>
        <v/>
      </c>
      <c r="V15" s="972" t="str">
        <f t="shared" si="6"/>
        <v/>
      </c>
      <c r="W15" s="972" t="str">
        <f t="shared" si="6"/>
        <v/>
      </c>
      <c r="X15" s="972" t="str">
        <f t="shared" si="6"/>
        <v/>
      </c>
      <c r="Y15" s="972" t="str">
        <f t="shared" si="6"/>
        <v/>
      </c>
      <c r="Z15" s="972" t="str">
        <f t="shared" si="6"/>
        <v/>
      </c>
      <c r="AA15" s="972" t="str">
        <f t="shared" si="6"/>
        <v/>
      </c>
      <c r="AB15" s="976" t="e">
        <f t="shared" si="4"/>
        <v>#VALUE!</v>
      </c>
      <c r="AC15" s="977" t="e">
        <f t="shared" ca="1" si="5"/>
        <v>#VALUE!</v>
      </c>
    </row>
    <row r="16" spans="1:29" ht="18" customHeight="1" outlineLevel="1" x14ac:dyDescent="0.25">
      <c r="B16" s="313" t="s">
        <v>355</v>
      </c>
      <c r="C16" s="314" t="s">
        <v>362</v>
      </c>
      <c r="D16" s="299"/>
      <c r="E16" s="469"/>
      <c r="F16" s="470"/>
      <c r="G16" s="471"/>
      <c r="H16" s="472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925" t="str">
        <f t="shared" si="4"/>
        <v/>
      </c>
      <c r="AC16" s="926" t="str">
        <f t="shared" ca="1" si="5"/>
        <v/>
      </c>
    </row>
    <row r="17" spans="2:29" ht="31.9" customHeight="1" outlineLevel="1" x14ac:dyDescent="0.25">
      <c r="B17" s="313" t="s">
        <v>356</v>
      </c>
      <c r="C17" s="314" t="s">
        <v>366</v>
      </c>
      <c r="D17" s="299"/>
      <c r="E17" s="469"/>
      <c r="F17" s="470"/>
      <c r="G17" s="471"/>
      <c r="H17" s="472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925" t="str">
        <f t="shared" si="4"/>
        <v/>
      </c>
      <c r="AC17" s="926" t="str">
        <f t="shared" ca="1" si="5"/>
        <v/>
      </c>
    </row>
    <row r="18" spans="2:29" ht="30.6" customHeight="1" outlineLevel="1" x14ac:dyDescent="0.25">
      <c r="B18" s="313" t="s">
        <v>357</v>
      </c>
      <c r="C18" s="314" t="s">
        <v>367</v>
      </c>
      <c r="D18" s="299"/>
      <c r="E18" s="469"/>
      <c r="F18" s="470"/>
      <c r="G18" s="471"/>
      <c r="H18" s="472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925" t="str">
        <f t="shared" si="4"/>
        <v/>
      </c>
      <c r="AC18" s="926" t="str">
        <f t="shared" ca="1" si="5"/>
        <v/>
      </c>
    </row>
    <row r="19" spans="2:29" ht="18" customHeight="1" outlineLevel="1" x14ac:dyDescent="0.25">
      <c r="B19" s="313" t="s">
        <v>358</v>
      </c>
      <c r="C19" s="314" t="s">
        <v>363</v>
      </c>
      <c r="D19" s="299"/>
      <c r="E19" s="469"/>
      <c r="F19" s="470"/>
      <c r="G19" s="471"/>
      <c r="H19" s="472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925" t="str">
        <f t="shared" si="4"/>
        <v/>
      </c>
      <c r="AC19" s="926" t="str">
        <f t="shared" ca="1" si="5"/>
        <v/>
      </c>
    </row>
    <row r="20" spans="2:29" ht="35.450000000000003" customHeight="1" outlineLevel="1" x14ac:dyDescent="0.25">
      <c r="B20" s="313" t="s">
        <v>359</v>
      </c>
      <c r="C20" s="314" t="s">
        <v>368</v>
      </c>
      <c r="D20" s="299"/>
      <c r="E20" s="469"/>
      <c r="F20" s="470"/>
      <c r="G20" s="471"/>
      <c r="H20" s="472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925" t="str">
        <f t="shared" si="4"/>
        <v/>
      </c>
      <c r="AC20" s="926" t="str">
        <f t="shared" ca="1" si="5"/>
        <v/>
      </c>
    </row>
    <row r="21" spans="2:29" ht="18" customHeight="1" outlineLevel="1" x14ac:dyDescent="0.25">
      <c r="B21" s="313" t="s">
        <v>360</v>
      </c>
      <c r="C21" s="314" t="s">
        <v>364</v>
      </c>
      <c r="D21" s="299"/>
      <c r="E21" s="469"/>
      <c r="F21" s="470"/>
      <c r="G21" s="471"/>
      <c r="H21" s="472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925" t="str">
        <f>IF(E21=0,"",(F21-E21)/E21/2)</f>
        <v/>
      </c>
      <c r="AC21" s="926" t="str">
        <f ca="1">IF(G21=0,"",(OFFSET(G21,0,DuréeSimul,,)-G21)/G21/DuréeSimul)</f>
        <v/>
      </c>
    </row>
    <row r="22" spans="2:29" ht="30.75" outlineLevel="1" thickBot="1" x14ac:dyDescent="0.3">
      <c r="B22" s="315" t="s">
        <v>361</v>
      </c>
      <c r="C22" s="316" t="s">
        <v>365</v>
      </c>
      <c r="D22" s="299"/>
      <c r="E22" s="473"/>
      <c r="F22" s="474"/>
      <c r="G22" s="475"/>
      <c r="H22" s="476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927" t="str">
        <f>IF(E22=0,"",(F22-E22)/E22/2)</f>
        <v/>
      </c>
      <c r="AC22" s="928" t="str">
        <f ca="1">IF(G22=0,"",(OFFSET(G22,0,DuréeSimul,,)-G22)/G22/DuréeSimul)</f>
        <v/>
      </c>
    </row>
    <row r="23" spans="2:29" s="306" customFormat="1" ht="5.0999999999999996" customHeight="1" thickBot="1" x14ac:dyDescent="0.3">
      <c r="B23" s="317"/>
      <c r="C23" s="318"/>
      <c r="D23" s="299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921"/>
      <c r="AC23" s="921"/>
    </row>
    <row r="24" spans="2:29" ht="18" customHeight="1" x14ac:dyDescent="0.25">
      <c r="B24" s="319" t="s">
        <v>394</v>
      </c>
      <c r="C24" s="320" t="s">
        <v>5</v>
      </c>
      <c r="D24" s="299"/>
      <c r="E24" s="479">
        <f t="shared" ref="E24:AA24" si="7">E26+E32+E35</f>
        <v>0</v>
      </c>
      <c r="F24" s="479">
        <f t="shared" si="7"/>
        <v>0</v>
      </c>
      <c r="G24" s="479">
        <f t="shared" si="7"/>
        <v>0</v>
      </c>
      <c r="H24" s="479">
        <f t="shared" si="7"/>
        <v>0</v>
      </c>
      <c r="I24" s="479">
        <f t="shared" si="7"/>
        <v>0</v>
      </c>
      <c r="J24" s="479">
        <f t="shared" si="7"/>
        <v>0</v>
      </c>
      <c r="K24" s="479">
        <f t="shared" si="7"/>
        <v>0</v>
      </c>
      <c r="L24" s="479">
        <f t="shared" si="7"/>
        <v>0</v>
      </c>
      <c r="M24" s="479">
        <f t="shared" si="7"/>
        <v>0</v>
      </c>
      <c r="N24" s="479">
        <f t="shared" si="7"/>
        <v>0</v>
      </c>
      <c r="O24" s="479">
        <f t="shared" si="7"/>
        <v>0</v>
      </c>
      <c r="P24" s="479">
        <f t="shared" si="7"/>
        <v>0</v>
      </c>
      <c r="Q24" s="479">
        <f t="shared" si="7"/>
        <v>0</v>
      </c>
      <c r="R24" s="479">
        <f t="shared" si="7"/>
        <v>0</v>
      </c>
      <c r="S24" s="479">
        <f t="shared" si="7"/>
        <v>0</v>
      </c>
      <c r="T24" s="479">
        <f t="shared" si="7"/>
        <v>0</v>
      </c>
      <c r="U24" s="479">
        <f t="shared" si="7"/>
        <v>0</v>
      </c>
      <c r="V24" s="479">
        <f t="shared" si="7"/>
        <v>0</v>
      </c>
      <c r="W24" s="479">
        <f t="shared" si="7"/>
        <v>0</v>
      </c>
      <c r="X24" s="479">
        <f t="shared" si="7"/>
        <v>0</v>
      </c>
      <c r="Y24" s="479">
        <f t="shared" si="7"/>
        <v>0</v>
      </c>
      <c r="Z24" s="479">
        <f t="shared" si="7"/>
        <v>0</v>
      </c>
      <c r="AA24" s="479">
        <f t="shared" si="7"/>
        <v>0</v>
      </c>
      <c r="AB24" s="923" t="str">
        <f>IF(E24=0,"",(F24-E24)/E24/2)</f>
        <v/>
      </c>
      <c r="AC24" s="924" t="str">
        <f t="shared" ref="AC24:AC39" ca="1" si="8">IF(G24=0,"",(OFFSET(G24,0,DuréeSimul,,)-G24)/G24/DuréeSimul)</f>
        <v/>
      </c>
    </row>
    <row r="25" spans="2:29" s="968" customFormat="1" ht="18" customHeight="1" outlineLevel="1" x14ac:dyDescent="0.25">
      <c r="B25" s="969"/>
      <c r="C25" s="978" t="s">
        <v>158</v>
      </c>
      <c r="D25" s="971"/>
      <c r="E25" s="972" t="str">
        <f t="shared" ref="E25:AA25" si="9">IF(D24=0,"",(E24-D24)/D24)</f>
        <v/>
      </c>
      <c r="F25" s="973" t="str">
        <f t="shared" si="9"/>
        <v/>
      </c>
      <c r="G25" s="979" t="str">
        <f t="shared" si="9"/>
        <v/>
      </c>
      <c r="H25" s="980" t="str">
        <f t="shared" si="9"/>
        <v/>
      </c>
      <c r="I25" s="972" t="str">
        <f t="shared" si="9"/>
        <v/>
      </c>
      <c r="J25" s="972" t="str">
        <f t="shared" si="9"/>
        <v/>
      </c>
      <c r="K25" s="972" t="str">
        <f t="shared" si="9"/>
        <v/>
      </c>
      <c r="L25" s="972" t="str">
        <f t="shared" si="9"/>
        <v/>
      </c>
      <c r="M25" s="972" t="str">
        <f t="shared" si="9"/>
        <v/>
      </c>
      <c r="N25" s="972" t="str">
        <f t="shared" si="9"/>
        <v/>
      </c>
      <c r="O25" s="972" t="str">
        <f t="shared" si="9"/>
        <v/>
      </c>
      <c r="P25" s="972" t="str">
        <f t="shared" si="9"/>
        <v/>
      </c>
      <c r="Q25" s="972" t="str">
        <f t="shared" si="9"/>
        <v/>
      </c>
      <c r="R25" s="972" t="str">
        <f t="shared" si="9"/>
        <v/>
      </c>
      <c r="S25" s="972" t="str">
        <f t="shared" si="9"/>
        <v/>
      </c>
      <c r="T25" s="972" t="str">
        <f t="shared" si="9"/>
        <v/>
      </c>
      <c r="U25" s="972" t="str">
        <f t="shared" si="9"/>
        <v/>
      </c>
      <c r="V25" s="972" t="str">
        <f t="shared" si="9"/>
        <v/>
      </c>
      <c r="W25" s="972" t="str">
        <f t="shared" si="9"/>
        <v/>
      </c>
      <c r="X25" s="972" t="str">
        <f t="shared" si="9"/>
        <v/>
      </c>
      <c r="Y25" s="972" t="str">
        <f t="shared" si="9"/>
        <v/>
      </c>
      <c r="Z25" s="972" t="str">
        <f t="shared" si="9"/>
        <v/>
      </c>
      <c r="AA25" s="972" t="str">
        <f t="shared" si="9"/>
        <v/>
      </c>
      <c r="AB25" s="976"/>
      <c r="AC25" s="977" t="e">
        <f t="shared" ca="1" si="8"/>
        <v>#VALUE!</v>
      </c>
    </row>
    <row r="26" spans="2:29" ht="45" outlineLevel="1" x14ac:dyDescent="0.25">
      <c r="B26" s="321" t="s">
        <v>211</v>
      </c>
      <c r="C26" s="856" t="s">
        <v>414</v>
      </c>
      <c r="D26" s="299"/>
      <c r="E26" s="480">
        <f>E28-E31</f>
        <v>0</v>
      </c>
      <c r="F26" s="481">
        <f t="shared" ref="F26:AA26" si="10">F28-F31</f>
        <v>0</v>
      </c>
      <c r="G26" s="482">
        <f t="shared" si="10"/>
        <v>0</v>
      </c>
      <c r="H26" s="483">
        <f t="shared" si="10"/>
        <v>0</v>
      </c>
      <c r="I26" s="480">
        <f t="shared" si="10"/>
        <v>0</v>
      </c>
      <c r="J26" s="480">
        <f t="shared" si="10"/>
        <v>0</v>
      </c>
      <c r="K26" s="480">
        <f t="shared" si="10"/>
        <v>0</v>
      </c>
      <c r="L26" s="480">
        <f t="shared" si="10"/>
        <v>0</v>
      </c>
      <c r="M26" s="480">
        <f t="shared" si="10"/>
        <v>0</v>
      </c>
      <c r="N26" s="480">
        <f t="shared" si="10"/>
        <v>0</v>
      </c>
      <c r="O26" s="480">
        <f t="shared" si="10"/>
        <v>0</v>
      </c>
      <c r="P26" s="480">
        <f t="shared" si="10"/>
        <v>0</v>
      </c>
      <c r="Q26" s="480">
        <f t="shared" si="10"/>
        <v>0</v>
      </c>
      <c r="R26" s="480">
        <f t="shared" si="10"/>
        <v>0</v>
      </c>
      <c r="S26" s="480">
        <f t="shared" si="10"/>
        <v>0</v>
      </c>
      <c r="T26" s="480">
        <f t="shared" si="10"/>
        <v>0</v>
      </c>
      <c r="U26" s="480">
        <f t="shared" si="10"/>
        <v>0</v>
      </c>
      <c r="V26" s="480">
        <f t="shared" si="10"/>
        <v>0</v>
      </c>
      <c r="W26" s="480">
        <f t="shared" si="10"/>
        <v>0</v>
      </c>
      <c r="X26" s="480">
        <f t="shared" si="10"/>
        <v>0</v>
      </c>
      <c r="Y26" s="480">
        <f t="shared" si="10"/>
        <v>0</v>
      </c>
      <c r="Z26" s="480">
        <f t="shared" si="10"/>
        <v>0</v>
      </c>
      <c r="AA26" s="480">
        <f t="shared" si="10"/>
        <v>0</v>
      </c>
      <c r="AB26" s="925" t="str">
        <f>IF(E26=0,"",(F26-E26)/E26/2)</f>
        <v/>
      </c>
      <c r="AC26" s="926" t="str">
        <f t="shared" ca="1" si="8"/>
        <v/>
      </c>
    </row>
    <row r="27" spans="2:29" s="968" customFormat="1" ht="18" customHeight="1" outlineLevel="1" x14ac:dyDescent="0.25">
      <c r="B27" s="969"/>
      <c r="C27" s="978" t="s">
        <v>158</v>
      </c>
      <c r="D27" s="971"/>
      <c r="E27" s="972" t="str">
        <f t="shared" ref="E27:AA27" si="11">IF(D26=0,"",(E26-D26)/D26)</f>
        <v/>
      </c>
      <c r="F27" s="973" t="str">
        <f t="shared" si="11"/>
        <v/>
      </c>
      <c r="G27" s="979" t="str">
        <f t="shared" si="11"/>
        <v/>
      </c>
      <c r="H27" s="980" t="str">
        <f t="shared" si="11"/>
        <v/>
      </c>
      <c r="I27" s="972" t="str">
        <f t="shared" si="11"/>
        <v/>
      </c>
      <c r="J27" s="972" t="str">
        <f t="shared" si="11"/>
        <v/>
      </c>
      <c r="K27" s="972" t="str">
        <f t="shared" si="11"/>
        <v/>
      </c>
      <c r="L27" s="972" t="str">
        <f t="shared" si="11"/>
        <v/>
      </c>
      <c r="M27" s="972" t="str">
        <f t="shared" si="11"/>
        <v/>
      </c>
      <c r="N27" s="972" t="str">
        <f t="shared" si="11"/>
        <v/>
      </c>
      <c r="O27" s="972" t="str">
        <f t="shared" si="11"/>
        <v/>
      </c>
      <c r="P27" s="972" t="str">
        <f t="shared" si="11"/>
        <v/>
      </c>
      <c r="Q27" s="972" t="str">
        <f t="shared" si="11"/>
        <v/>
      </c>
      <c r="R27" s="972" t="str">
        <f t="shared" si="11"/>
        <v/>
      </c>
      <c r="S27" s="972" t="str">
        <f t="shared" si="11"/>
        <v/>
      </c>
      <c r="T27" s="972" t="str">
        <f t="shared" si="11"/>
        <v/>
      </c>
      <c r="U27" s="972" t="str">
        <f t="shared" si="11"/>
        <v/>
      </c>
      <c r="V27" s="972" t="str">
        <f t="shared" si="11"/>
        <v/>
      </c>
      <c r="W27" s="972" t="str">
        <f t="shared" si="11"/>
        <v/>
      </c>
      <c r="X27" s="972" t="str">
        <f t="shared" si="11"/>
        <v/>
      </c>
      <c r="Y27" s="972" t="str">
        <f t="shared" si="11"/>
        <v/>
      </c>
      <c r="Z27" s="972" t="str">
        <f t="shared" si="11"/>
        <v/>
      </c>
      <c r="AA27" s="972" t="str">
        <f t="shared" si="11"/>
        <v/>
      </c>
      <c r="AB27" s="976"/>
      <c r="AC27" s="977" t="e">
        <f t="shared" ca="1" si="8"/>
        <v>#VALUE!</v>
      </c>
    </row>
    <row r="28" spans="2:29" ht="18" customHeight="1" outlineLevel="1" x14ac:dyDescent="0.25">
      <c r="B28" s="321" t="s">
        <v>142</v>
      </c>
      <c r="C28" s="856" t="s">
        <v>415</v>
      </c>
      <c r="D28" s="299"/>
      <c r="E28" s="484"/>
      <c r="F28" s="485"/>
      <c r="G28" s="486"/>
      <c r="H28" s="487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925" t="str">
        <f t="shared" ref="AB28:AB48" si="12">IF(E28=0,"",(F28-E28)/E28/2)</f>
        <v/>
      </c>
      <c r="AC28" s="926" t="str">
        <f t="shared" ca="1" si="8"/>
        <v/>
      </c>
    </row>
    <row r="29" spans="2:29" ht="18" customHeight="1" outlineLevel="1" x14ac:dyDescent="0.25">
      <c r="B29" s="323" t="s">
        <v>209</v>
      </c>
      <c r="C29" s="324" t="s">
        <v>6</v>
      </c>
      <c r="D29" s="299"/>
      <c r="E29" s="488"/>
      <c r="F29" s="489"/>
      <c r="G29" s="490"/>
      <c r="H29" s="491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929" t="str">
        <f t="shared" si="12"/>
        <v/>
      </c>
      <c r="AC29" s="930" t="str">
        <f t="shared" ca="1" si="8"/>
        <v/>
      </c>
    </row>
    <row r="30" spans="2:29" ht="18" customHeight="1" outlineLevel="1" x14ac:dyDescent="0.25">
      <c r="B30" s="323" t="s">
        <v>210</v>
      </c>
      <c r="C30" s="324" t="s">
        <v>7</v>
      </c>
      <c r="D30" s="299"/>
      <c r="E30" s="488"/>
      <c r="F30" s="489"/>
      <c r="G30" s="490"/>
      <c r="H30" s="491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929" t="str">
        <f t="shared" si="12"/>
        <v/>
      </c>
      <c r="AC30" s="930" t="str">
        <f t="shared" ca="1" si="8"/>
        <v/>
      </c>
    </row>
    <row r="31" spans="2:29" ht="30" outlineLevel="1" x14ac:dyDescent="0.25">
      <c r="B31" s="855" t="s">
        <v>398</v>
      </c>
      <c r="C31" s="322" t="s">
        <v>290</v>
      </c>
      <c r="D31" s="299"/>
      <c r="E31" s="469"/>
      <c r="F31" s="470"/>
      <c r="G31" s="492"/>
      <c r="H31" s="493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929" t="str">
        <f t="shared" si="12"/>
        <v/>
      </c>
      <c r="AC31" s="930" t="str">
        <f t="shared" ca="1" si="8"/>
        <v/>
      </c>
    </row>
    <row r="32" spans="2:29" ht="45" outlineLevel="1" x14ac:dyDescent="0.25">
      <c r="B32" s="857" t="s">
        <v>399</v>
      </c>
      <c r="C32" s="856" t="s">
        <v>416</v>
      </c>
      <c r="D32" s="299"/>
      <c r="E32" s="480">
        <f>E33-E34</f>
        <v>0</v>
      </c>
      <c r="F32" s="481">
        <f t="shared" ref="F32:AA32" si="13">F33-F34</f>
        <v>0</v>
      </c>
      <c r="G32" s="482">
        <f t="shared" si="13"/>
        <v>0</v>
      </c>
      <c r="H32" s="483">
        <f t="shared" si="13"/>
        <v>0</v>
      </c>
      <c r="I32" s="480">
        <f t="shared" si="13"/>
        <v>0</v>
      </c>
      <c r="J32" s="480">
        <f t="shared" si="13"/>
        <v>0</v>
      </c>
      <c r="K32" s="480">
        <f t="shared" si="13"/>
        <v>0</v>
      </c>
      <c r="L32" s="480">
        <f t="shared" si="13"/>
        <v>0</v>
      </c>
      <c r="M32" s="480">
        <f t="shared" si="13"/>
        <v>0</v>
      </c>
      <c r="N32" s="480">
        <f t="shared" si="13"/>
        <v>0</v>
      </c>
      <c r="O32" s="480">
        <f t="shared" si="13"/>
        <v>0</v>
      </c>
      <c r="P32" s="480">
        <f t="shared" si="13"/>
        <v>0</v>
      </c>
      <c r="Q32" s="480">
        <f t="shared" si="13"/>
        <v>0</v>
      </c>
      <c r="R32" s="480">
        <f t="shared" si="13"/>
        <v>0</v>
      </c>
      <c r="S32" s="480">
        <f t="shared" si="13"/>
        <v>0</v>
      </c>
      <c r="T32" s="480">
        <f t="shared" si="13"/>
        <v>0</v>
      </c>
      <c r="U32" s="480">
        <f t="shared" si="13"/>
        <v>0</v>
      </c>
      <c r="V32" s="480">
        <f t="shared" si="13"/>
        <v>0</v>
      </c>
      <c r="W32" s="480">
        <f t="shared" si="13"/>
        <v>0</v>
      </c>
      <c r="X32" s="480">
        <f t="shared" si="13"/>
        <v>0</v>
      </c>
      <c r="Y32" s="480">
        <f t="shared" si="13"/>
        <v>0</v>
      </c>
      <c r="Z32" s="480">
        <f t="shared" si="13"/>
        <v>0</v>
      </c>
      <c r="AA32" s="480">
        <f t="shared" si="13"/>
        <v>0</v>
      </c>
      <c r="AB32" s="925" t="str">
        <f t="shared" si="12"/>
        <v/>
      </c>
      <c r="AC32" s="926" t="str">
        <f t="shared" ca="1" si="8"/>
        <v/>
      </c>
    </row>
    <row r="33" spans="1:29" ht="18" customHeight="1" outlineLevel="1" x14ac:dyDescent="0.25">
      <c r="B33" s="321" t="s">
        <v>292</v>
      </c>
      <c r="C33" s="325" t="s">
        <v>291</v>
      </c>
      <c r="D33" s="299"/>
      <c r="E33" s="484"/>
      <c r="F33" s="485"/>
      <c r="G33" s="486"/>
      <c r="H33" s="487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925" t="str">
        <f t="shared" si="12"/>
        <v/>
      </c>
      <c r="AC33" s="926" t="str">
        <f t="shared" ca="1" si="8"/>
        <v/>
      </c>
    </row>
    <row r="34" spans="1:29" ht="18" customHeight="1" outlineLevel="1" x14ac:dyDescent="0.25">
      <c r="B34" s="857" t="s">
        <v>401</v>
      </c>
      <c r="C34" s="858" t="s">
        <v>400</v>
      </c>
      <c r="D34" s="299"/>
      <c r="E34" s="484"/>
      <c r="F34" s="485"/>
      <c r="G34" s="486"/>
      <c r="H34" s="487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925" t="str">
        <f t="shared" si="12"/>
        <v/>
      </c>
      <c r="AC34" s="926" t="str">
        <f t="shared" ca="1" si="8"/>
        <v/>
      </c>
    </row>
    <row r="35" spans="1:29" ht="45" outlineLevel="1" x14ac:dyDescent="0.25">
      <c r="B35" s="321" t="s">
        <v>212</v>
      </c>
      <c r="C35" s="856" t="s">
        <v>417</v>
      </c>
      <c r="D35" s="299"/>
      <c r="E35" s="480">
        <f>E36-E38</f>
        <v>0</v>
      </c>
      <c r="F35" s="481">
        <f t="shared" ref="F35:AA35" si="14">F36-F38</f>
        <v>0</v>
      </c>
      <c r="G35" s="482">
        <f t="shared" si="14"/>
        <v>0</v>
      </c>
      <c r="H35" s="483">
        <f t="shared" si="14"/>
        <v>0</v>
      </c>
      <c r="I35" s="480">
        <f t="shared" si="14"/>
        <v>0</v>
      </c>
      <c r="J35" s="480">
        <f t="shared" si="14"/>
        <v>0</v>
      </c>
      <c r="K35" s="480">
        <f t="shared" si="14"/>
        <v>0</v>
      </c>
      <c r="L35" s="480">
        <f t="shared" si="14"/>
        <v>0</v>
      </c>
      <c r="M35" s="480">
        <f t="shared" si="14"/>
        <v>0</v>
      </c>
      <c r="N35" s="480">
        <f t="shared" si="14"/>
        <v>0</v>
      </c>
      <c r="O35" s="480">
        <f t="shared" si="14"/>
        <v>0</v>
      </c>
      <c r="P35" s="480">
        <f t="shared" si="14"/>
        <v>0</v>
      </c>
      <c r="Q35" s="480">
        <f t="shared" si="14"/>
        <v>0</v>
      </c>
      <c r="R35" s="480">
        <f t="shared" si="14"/>
        <v>0</v>
      </c>
      <c r="S35" s="480">
        <f t="shared" si="14"/>
        <v>0</v>
      </c>
      <c r="T35" s="480">
        <f t="shared" si="14"/>
        <v>0</v>
      </c>
      <c r="U35" s="480">
        <f t="shared" si="14"/>
        <v>0</v>
      </c>
      <c r="V35" s="480">
        <f t="shared" si="14"/>
        <v>0</v>
      </c>
      <c r="W35" s="480">
        <f t="shared" si="14"/>
        <v>0</v>
      </c>
      <c r="X35" s="480">
        <f t="shared" si="14"/>
        <v>0</v>
      </c>
      <c r="Y35" s="480">
        <f t="shared" si="14"/>
        <v>0</v>
      </c>
      <c r="Z35" s="480">
        <f t="shared" si="14"/>
        <v>0</v>
      </c>
      <c r="AA35" s="480">
        <f t="shared" si="14"/>
        <v>0</v>
      </c>
      <c r="AB35" s="925" t="str">
        <f t="shared" si="12"/>
        <v/>
      </c>
      <c r="AC35" s="926" t="str">
        <f t="shared" ca="1" si="8"/>
        <v/>
      </c>
    </row>
    <row r="36" spans="1:29" ht="18" customHeight="1" outlineLevel="1" x14ac:dyDescent="0.25">
      <c r="B36" s="321" t="s">
        <v>310</v>
      </c>
      <c r="C36" s="325" t="s">
        <v>293</v>
      </c>
      <c r="D36" s="299"/>
      <c r="E36" s="484"/>
      <c r="F36" s="485"/>
      <c r="G36" s="486"/>
      <c r="H36" s="487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925" t="str">
        <f t="shared" si="12"/>
        <v/>
      </c>
      <c r="AC36" s="926" t="str">
        <f t="shared" ca="1" si="8"/>
        <v/>
      </c>
    </row>
    <row r="37" spans="1:29" ht="18" customHeight="1" outlineLevel="1" x14ac:dyDescent="0.25">
      <c r="B37" s="323" t="s">
        <v>213</v>
      </c>
      <c r="C37" s="324" t="s">
        <v>159</v>
      </c>
      <c r="D37" s="299"/>
      <c r="E37" s="488"/>
      <c r="F37" s="489"/>
      <c r="G37" s="490"/>
      <c r="H37" s="491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929" t="str">
        <f t="shared" si="12"/>
        <v/>
      </c>
      <c r="AC37" s="930" t="str">
        <f t="shared" ca="1" si="8"/>
        <v/>
      </c>
    </row>
    <row r="38" spans="1:29" ht="45" outlineLevel="1" x14ac:dyDescent="0.25">
      <c r="B38" s="857" t="s">
        <v>403</v>
      </c>
      <c r="C38" s="325" t="s">
        <v>402</v>
      </c>
      <c r="D38" s="299"/>
      <c r="E38" s="484"/>
      <c r="F38" s="485"/>
      <c r="G38" s="486"/>
      <c r="H38" s="487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925" t="str">
        <f t="shared" si="12"/>
        <v/>
      </c>
      <c r="AC38" s="926" t="str">
        <f t="shared" ca="1" si="8"/>
        <v/>
      </c>
    </row>
    <row r="39" spans="1:29" ht="18" customHeight="1" x14ac:dyDescent="0.25">
      <c r="B39" s="312"/>
      <c r="C39" s="326" t="s">
        <v>160</v>
      </c>
      <c r="D39" s="299"/>
      <c r="E39" s="494">
        <f t="shared" ref="E39:AA39" si="15">E11-E24</f>
        <v>0</v>
      </c>
      <c r="F39" s="495">
        <f t="shared" si="15"/>
        <v>0</v>
      </c>
      <c r="G39" s="496">
        <f t="shared" si="15"/>
        <v>0</v>
      </c>
      <c r="H39" s="497">
        <f t="shared" si="15"/>
        <v>0</v>
      </c>
      <c r="I39" s="494">
        <f t="shared" si="15"/>
        <v>0</v>
      </c>
      <c r="J39" s="494">
        <f t="shared" si="15"/>
        <v>0</v>
      </c>
      <c r="K39" s="494">
        <f t="shared" si="15"/>
        <v>0</v>
      </c>
      <c r="L39" s="494">
        <f t="shared" si="15"/>
        <v>0</v>
      </c>
      <c r="M39" s="494">
        <f t="shared" si="15"/>
        <v>0</v>
      </c>
      <c r="N39" s="494">
        <f t="shared" si="15"/>
        <v>0</v>
      </c>
      <c r="O39" s="494">
        <f t="shared" si="15"/>
        <v>0</v>
      </c>
      <c r="P39" s="494">
        <f t="shared" si="15"/>
        <v>0</v>
      </c>
      <c r="Q39" s="494">
        <f t="shared" si="15"/>
        <v>0</v>
      </c>
      <c r="R39" s="494">
        <f t="shared" si="15"/>
        <v>0</v>
      </c>
      <c r="S39" s="494">
        <f t="shared" si="15"/>
        <v>0</v>
      </c>
      <c r="T39" s="494">
        <f t="shared" si="15"/>
        <v>0</v>
      </c>
      <c r="U39" s="494">
        <f t="shared" si="15"/>
        <v>0</v>
      </c>
      <c r="V39" s="494">
        <f t="shared" si="15"/>
        <v>0</v>
      </c>
      <c r="W39" s="494">
        <f t="shared" si="15"/>
        <v>0</v>
      </c>
      <c r="X39" s="494">
        <f t="shared" si="15"/>
        <v>0</v>
      </c>
      <c r="Y39" s="494">
        <f t="shared" si="15"/>
        <v>0</v>
      </c>
      <c r="Z39" s="494">
        <f t="shared" si="15"/>
        <v>0</v>
      </c>
      <c r="AA39" s="494">
        <f t="shared" si="15"/>
        <v>0</v>
      </c>
      <c r="AB39" s="931" t="str">
        <f t="shared" si="12"/>
        <v/>
      </c>
      <c r="AC39" s="932" t="str">
        <f t="shared" ca="1" si="8"/>
        <v/>
      </c>
    </row>
    <row r="40" spans="1:29" s="968" customFormat="1" ht="18" customHeight="1" thickBot="1" x14ac:dyDescent="0.3">
      <c r="B40" s="981"/>
      <c r="C40" s="982" t="s">
        <v>161</v>
      </c>
      <c r="D40" s="971"/>
      <c r="E40" s="983" t="str">
        <f t="shared" ref="E40:AA40" si="16">IF(E11=0,"",E39/E11)</f>
        <v/>
      </c>
      <c r="F40" s="984" t="str">
        <f t="shared" si="16"/>
        <v/>
      </c>
      <c r="G40" s="985" t="str">
        <f t="shared" si="16"/>
        <v/>
      </c>
      <c r="H40" s="986" t="str">
        <f t="shared" si="16"/>
        <v/>
      </c>
      <c r="I40" s="983" t="str">
        <f t="shared" si="16"/>
        <v/>
      </c>
      <c r="J40" s="983" t="str">
        <f t="shared" si="16"/>
        <v/>
      </c>
      <c r="K40" s="983" t="str">
        <f t="shared" si="16"/>
        <v/>
      </c>
      <c r="L40" s="983" t="str">
        <f t="shared" si="16"/>
        <v/>
      </c>
      <c r="M40" s="983" t="str">
        <f t="shared" si="16"/>
        <v/>
      </c>
      <c r="N40" s="983" t="str">
        <f t="shared" si="16"/>
        <v/>
      </c>
      <c r="O40" s="983" t="str">
        <f t="shared" si="16"/>
        <v/>
      </c>
      <c r="P40" s="983" t="str">
        <f t="shared" si="16"/>
        <v/>
      </c>
      <c r="Q40" s="983" t="str">
        <f t="shared" si="16"/>
        <v/>
      </c>
      <c r="R40" s="983" t="str">
        <f t="shared" si="16"/>
        <v/>
      </c>
      <c r="S40" s="983" t="str">
        <f t="shared" si="16"/>
        <v/>
      </c>
      <c r="T40" s="983" t="str">
        <f t="shared" si="16"/>
        <v/>
      </c>
      <c r="U40" s="983" t="str">
        <f t="shared" si="16"/>
        <v/>
      </c>
      <c r="V40" s="983" t="str">
        <f t="shared" si="16"/>
        <v/>
      </c>
      <c r="W40" s="983" t="str">
        <f t="shared" si="16"/>
        <v/>
      </c>
      <c r="X40" s="983" t="str">
        <f t="shared" si="16"/>
        <v/>
      </c>
      <c r="Y40" s="983" t="str">
        <f t="shared" si="16"/>
        <v/>
      </c>
      <c r="Z40" s="983" t="str">
        <f t="shared" si="16"/>
        <v/>
      </c>
      <c r="AA40" s="983" t="str">
        <f t="shared" si="16"/>
        <v/>
      </c>
      <c r="AB40" s="987"/>
      <c r="AC40" s="988"/>
    </row>
    <row r="41" spans="1:29" s="306" customFormat="1" ht="5.0999999999999996" customHeight="1" thickBot="1" x14ac:dyDescent="0.3">
      <c r="B41" s="327"/>
      <c r="C41" s="328"/>
      <c r="D41" s="299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921"/>
      <c r="AC41" s="921"/>
    </row>
    <row r="42" spans="1:29" ht="18" customHeight="1" x14ac:dyDescent="0.25">
      <c r="B42" s="310"/>
      <c r="C42" s="329" t="s">
        <v>294</v>
      </c>
      <c r="D42" s="299"/>
      <c r="E42" s="465">
        <f>E43+E44</f>
        <v>0</v>
      </c>
      <c r="F42" s="466">
        <f t="shared" ref="F42:AA42" si="17">F43+F44</f>
        <v>0</v>
      </c>
      <c r="G42" s="499">
        <f t="shared" si="17"/>
        <v>0</v>
      </c>
      <c r="H42" s="468">
        <f t="shared" si="17"/>
        <v>0</v>
      </c>
      <c r="I42" s="465">
        <f t="shared" si="17"/>
        <v>0</v>
      </c>
      <c r="J42" s="465">
        <f t="shared" si="17"/>
        <v>0</v>
      </c>
      <c r="K42" s="465">
        <f t="shared" si="17"/>
        <v>0</v>
      </c>
      <c r="L42" s="465">
        <f t="shared" si="17"/>
        <v>0</v>
      </c>
      <c r="M42" s="465">
        <f t="shared" si="17"/>
        <v>0</v>
      </c>
      <c r="N42" s="465">
        <f t="shared" si="17"/>
        <v>0</v>
      </c>
      <c r="O42" s="465">
        <f t="shared" si="17"/>
        <v>0</v>
      </c>
      <c r="P42" s="465">
        <f t="shared" si="17"/>
        <v>0</v>
      </c>
      <c r="Q42" s="465">
        <f t="shared" si="17"/>
        <v>0</v>
      </c>
      <c r="R42" s="465">
        <f t="shared" si="17"/>
        <v>0</v>
      </c>
      <c r="S42" s="465">
        <f t="shared" si="17"/>
        <v>0</v>
      </c>
      <c r="T42" s="465">
        <f t="shared" si="17"/>
        <v>0</v>
      </c>
      <c r="U42" s="465">
        <f t="shared" si="17"/>
        <v>0</v>
      </c>
      <c r="V42" s="465">
        <f t="shared" si="17"/>
        <v>0</v>
      </c>
      <c r="W42" s="465">
        <f t="shared" si="17"/>
        <v>0</v>
      </c>
      <c r="X42" s="465">
        <f t="shared" si="17"/>
        <v>0</v>
      </c>
      <c r="Y42" s="465">
        <f t="shared" si="17"/>
        <v>0</v>
      </c>
      <c r="Z42" s="465">
        <f t="shared" si="17"/>
        <v>0</v>
      </c>
      <c r="AA42" s="465">
        <f t="shared" si="17"/>
        <v>0</v>
      </c>
      <c r="AB42" s="923" t="str">
        <f t="shared" si="12"/>
        <v/>
      </c>
      <c r="AC42" s="924" t="str">
        <f t="shared" ref="AC42:AC48" ca="1" si="18">IF(G42=0,"",(OFFSET(G42,0,DuréeSimul,,)-G42)/G42/DuréeSimul)</f>
        <v/>
      </c>
    </row>
    <row r="43" spans="1:29" ht="31.9" customHeight="1" outlineLevel="1" x14ac:dyDescent="0.25">
      <c r="B43" s="330"/>
      <c r="C43" s="331" t="s">
        <v>369</v>
      </c>
      <c r="D43" s="299"/>
      <c r="E43" s="469"/>
      <c r="F43" s="470"/>
      <c r="G43" s="492"/>
      <c r="H43" s="472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925" t="str">
        <f t="shared" si="12"/>
        <v/>
      </c>
      <c r="AC43" s="926" t="str">
        <f t="shared" ca="1" si="18"/>
        <v/>
      </c>
    </row>
    <row r="44" spans="1:29" ht="30" customHeight="1" outlineLevel="1" x14ac:dyDescent="0.25">
      <c r="B44" s="330"/>
      <c r="C44" s="331" t="s">
        <v>370</v>
      </c>
      <c r="D44" s="299"/>
      <c r="E44" s="500">
        <f>SUM(E45:E48)</f>
        <v>0</v>
      </c>
      <c r="F44" s="501">
        <f t="shared" ref="F44:AA44" si="19">SUM(F45:F48)</f>
        <v>0</v>
      </c>
      <c r="G44" s="502">
        <f t="shared" si="19"/>
        <v>0</v>
      </c>
      <c r="H44" s="503">
        <f t="shared" si="19"/>
        <v>0</v>
      </c>
      <c r="I44" s="500">
        <f t="shared" si="19"/>
        <v>0</v>
      </c>
      <c r="J44" s="500">
        <f t="shared" si="19"/>
        <v>0</v>
      </c>
      <c r="K44" s="500">
        <f t="shared" si="19"/>
        <v>0</v>
      </c>
      <c r="L44" s="500">
        <f t="shared" si="19"/>
        <v>0</v>
      </c>
      <c r="M44" s="500">
        <f t="shared" si="19"/>
        <v>0</v>
      </c>
      <c r="N44" s="500">
        <f t="shared" si="19"/>
        <v>0</v>
      </c>
      <c r="O44" s="500">
        <f t="shared" si="19"/>
        <v>0</v>
      </c>
      <c r="P44" s="500">
        <f t="shared" si="19"/>
        <v>0</v>
      </c>
      <c r="Q44" s="500">
        <f t="shared" si="19"/>
        <v>0</v>
      </c>
      <c r="R44" s="500">
        <f t="shared" si="19"/>
        <v>0</v>
      </c>
      <c r="S44" s="500">
        <f t="shared" si="19"/>
        <v>0</v>
      </c>
      <c r="T44" s="500">
        <f t="shared" si="19"/>
        <v>0</v>
      </c>
      <c r="U44" s="500">
        <f t="shared" si="19"/>
        <v>0</v>
      </c>
      <c r="V44" s="500">
        <f t="shared" si="19"/>
        <v>0</v>
      </c>
      <c r="W44" s="500">
        <f t="shared" si="19"/>
        <v>0</v>
      </c>
      <c r="X44" s="500">
        <f t="shared" si="19"/>
        <v>0</v>
      </c>
      <c r="Y44" s="500">
        <f t="shared" si="19"/>
        <v>0</v>
      </c>
      <c r="Z44" s="500">
        <f t="shared" si="19"/>
        <v>0</v>
      </c>
      <c r="AA44" s="500">
        <f t="shared" si="19"/>
        <v>0</v>
      </c>
      <c r="AB44" s="933" t="str">
        <f t="shared" si="12"/>
        <v/>
      </c>
      <c r="AC44" s="926" t="str">
        <f t="shared" ca="1" si="18"/>
        <v/>
      </c>
    </row>
    <row r="45" spans="1:29" ht="30" outlineLevel="1" x14ac:dyDescent="0.25">
      <c r="B45" s="330"/>
      <c r="C45" s="332" t="s">
        <v>371</v>
      </c>
      <c r="D45" s="299"/>
      <c r="E45" s="488"/>
      <c r="F45" s="489"/>
      <c r="G45" s="490"/>
      <c r="H45" s="504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929" t="str">
        <f t="shared" si="12"/>
        <v/>
      </c>
      <c r="AC45" s="930" t="str">
        <f t="shared" ca="1" si="18"/>
        <v/>
      </c>
    </row>
    <row r="46" spans="1:29" ht="30" outlineLevel="1" x14ac:dyDescent="0.25">
      <c r="B46" s="330"/>
      <c r="C46" s="332" t="s">
        <v>419</v>
      </c>
      <c r="D46" s="299"/>
      <c r="E46" s="488"/>
      <c r="F46" s="489"/>
      <c r="G46" s="490"/>
      <c r="H46" s="504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929" t="str">
        <f t="shared" si="12"/>
        <v/>
      </c>
      <c r="AC46" s="930" t="str">
        <f t="shared" ca="1" si="18"/>
        <v/>
      </c>
    </row>
    <row r="47" spans="1:29" ht="30" outlineLevel="1" x14ac:dyDescent="0.25">
      <c r="B47" s="330"/>
      <c r="C47" s="332" t="s">
        <v>418</v>
      </c>
      <c r="D47" s="299"/>
      <c r="E47" s="488"/>
      <c r="F47" s="489"/>
      <c r="G47" s="490"/>
      <c r="H47" s="504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929" t="str">
        <f t="shared" si="12"/>
        <v/>
      </c>
      <c r="AC47" s="930" t="str">
        <f t="shared" ca="1" si="18"/>
        <v/>
      </c>
    </row>
    <row r="48" spans="1:29" s="301" customFormat="1" ht="30.75" outlineLevel="1" thickBot="1" x14ac:dyDescent="0.3">
      <c r="A48" s="296"/>
      <c r="B48" s="333"/>
      <c r="C48" s="332" t="s">
        <v>420</v>
      </c>
      <c r="D48" s="299"/>
      <c r="E48" s="473"/>
      <c r="F48" s="474"/>
      <c r="G48" s="505"/>
      <c r="H48" s="476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927" t="str">
        <f t="shared" si="12"/>
        <v/>
      </c>
      <c r="AC48" s="928" t="str">
        <f t="shared" ca="1" si="18"/>
        <v/>
      </c>
    </row>
    <row r="49" spans="1:29" s="306" customFormat="1" ht="19.149999999999999" customHeight="1" thickBot="1" x14ac:dyDescent="0.3">
      <c r="A49" s="334"/>
      <c r="B49" s="317"/>
      <c r="C49" s="318"/>
      <c r="D49" s="299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934"/>
      <c r="AC49" s="934"/>
    </row>
    <row r="50" spans="1:29" s="301" customFormat="1" ht="24.95" customHeight="1" thickBot="1" x14ac:dyDescent="0.3">
      <c r="A50" s="1173" t="s">
        <v>50</v>
      </c>
      <c r="B50" s="1173"/>
      <c r="C50" s="1173"/>
      <c r="D50" s="299"/>
      <c r="E50" s="300" t="str">
        <f t="shared" ref="E50:AA50" si="20">IF(E51=AnnéeDemInvest,"Démarrage du projet",IF(E51=AnnéeFinInvest,"Fin du projet",""))</f>
        <v/>
      </c>
      <c r="F50" s="300" t="str">
        <f t="shared" si="20"/>
        <v/>
      </c>
      <c r="G50" s="300" t="str">
        <f t="shared" si="20"/>
        <v/>
      </c>
      <c r="H50" s="300" t="str">
        <f t="shared" si="20"/>
        <v/>
      </c>
      <c r="I50" s="300" t="str">
        <f t="shared" si="20"/>
        <v/>
      </c>
      <c r="J50" s="300" t="str">
        <f t="shared" si="20"/>
        <v/>
      </c>
      <c r="K50" s="300" t="str">
        <f t="shared" si="20"/>
        <v/>
      </c>
      <c r="L50" s="300" t="str">
        <f t="shared" si="20"/>
        <v/>
      </c>
      <c r="M50" s="300" t="str">
        <f t="shared" si="20"/>
        <v/>
      </c>
      <c r="N50" s="300" t="str">
        <f t="shared" si="20"/>
        <v/>
      </c>
      <c r="O50" s="300" t="str">
        <f t="shared" si="20"/>
        <v/>
      </c>
      <c r="P50" s="300" t="str">
        <f t="shared" si="20"/>
        <v/>
      </c>
      <c r="Q50" s="300" t="str">
        <f t="shared" si="20"/>
        <v/>
      </c>
      <c r="R50" s="300" t="str">
        <f t="shared" si="20"/>
        <v/>
      </c>
      <c r="S50" s="300" t="str">
        <f t="shared" si="20"/>
        <v/>
      </c>
      <c r="T50" s="300" t="str">
        <f t="shared" si="20"/>
        <v/>
      </c>
      <c r="U50" s="300" t="str">
        <f t="shared" si="20"/>
        <v/>
      </c>
      <c r="V50" s="300" t="str">
        <f t="shared" si="20"/>
        <v/>
      </c>
      <c r="W50" s="300" t="str">
        <f t="shared" si="20"/>
        <v/>
      </c>
      <c r="X50" s="300" t="str">
        <f t="shared" si="20"/>
        <v/>
      </c>
      <c r="Y50" s="300" t="str">
        <f t="shared" si="20"/>
        <v/>
      </c>
      <c r="Z50" s="300" t="str">
        <f t="shared" si="20"/>
        <v/>
      </c>
      <c r="AA50" s="300" t="str">
        <f t="shared" si="20"/>
        <v/>
      </c>
      <c r="AB50" s="1169" t="str">
        <f>"Evolution moyenne " &amp; AnnéeN-2 &amp; " / " &amp; AnnéeN-1</f>
        <v>Evolution moyenne 2008 / 2009</v>
      </c>
      <c r="AC50" s="1171" t="str">
        <f>"Evolution moyenne " &amp; AnnéeN &amp; " / " &amp; AnnéeN+DuréeSimul</f>
        <v>Evolution moyenne 2010 / 2010</v>
      </c>
    </row>
    <row r="51" spans="1:29" s="305" customFormat="1" ht="20.100000000000001" customHeight="1" thickBot="1" x14ac:dyDescent="0.3">
      <c r="A51" s="302"/>
      <c r="B51" s="303" t="s">
        <v>0</v>
      </c>
      <c r="C51" s="304" t="s">
        <v>208</v>
      </c>
      <c r="D51" s="299"/>
      <c r="E51" s="59">
        <f>F51-1</f>
        <v>2008</v>
      </c>
      <c r="F51" s="60">
        <f>G51-1</f>
        <v>2009</v>
      </c>
      <c r="G51" s="57">
        <f>AnnéeN</f>
        <v>2010</v>
      </c>
      <c r="H51" s="110">
        <f>G51+1</f>
        <v>2011</v>
      </c>
      <c r="I51" s="59">
        <f t="shared" ref="I51:AA51" si="21">H51+1</f>
        <v>2012</v>
      </c>
      <c r="J51" s="59">
        <f t="shared" si="21"/>
        <v>2013</v>
      </c>
      <c r="K51" s="59">
        <f t="shared" si="21"/>
        <v>2014</v>
      </c>
      <c r="L51" s="59">
        <f t="shared" si="21"/>
        <v>2015</v>
      </c>
      <c r="M51" s="59">
        <f t="shared" si="21"/>
        <v>2016</v>
      </c>
      <c r="N51" s="59">
        <f t="shared" si="21"/>
        <v>2017</v>
      </c>
      <c r="O51" s="59">
        <f t="shared" si="21"/>
        <v>2018</v>
      </c>
      <c r="P51" s="59">
        <f t="shared" si="21"/>
        <v>2019</v>
      </c>
      <c r="Q51" s="59">
        <f t="shared" si="21"/>
        <v>2020</v>
      </c>
      <c r="R51" s="59">
        <f t="shared" si="21"/>
        <v>2021</v>
      </c>
      <c r="S51" s="59">
        <f t="shared" si="21"/>
        <v>2022</v>
      </c>
      <c r="T51" s="59">
        <f t="shared" si="21"/>
        <v>2023</v>
      </c>
      <c r="U51" s="59">
        <f t="shared" si="21"/>
        <v>2024</v>
      </c>
      <c r="V51" s="59">
        <f t="shared" si="21"/>
        <v>2025</v>
      </c>
      <c r="W51" s="59">
        <f t="shared" si="21"/>
        <v>2026</v>
      </c>
      <c r="X51" s="59">
        <f t="shared" si="21"/>
        <v>2027</v>
      </c>
      <c r="Y51" s="59">
        <f t="shared" si="21"/>
        <v>2028</v>
      </c>
      <c r="Z51" s="59">
        <f t="shared" si="21"/>
        <v>2029</v>
      </c>
      <c r="AA51" s="59">
        <f t="shared" si="21"/>
        <v>2030</v>
      </c>
      <c r="AB51" s="1170"/>
      <c r="AC51" s="1172"/>
    </row>
    <row r="52" spans="1:29" s="306" customFormat="1" ht="5.0999999999999996" customHeight="1" thickBot="1" x14ac:dyDescent="0.3">
      <c r="B52" s="307"/>
      <c r="C52" s="308"/>
      <c r="D52" s="29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921"/>
      <c r="AC52" s="921"/>
    </row>
    <row r="53" spans="1:29" ht="18" customHeight="1" x14ac:dyDescent="0.25">
      <c r="B53" s="1043" t="s">
        <v>422</v>
      </c>
      <c r="C53" s="1042" t="s">
        <v>421</v>
      </c>
      <c r="D53" s="299"/>
      <c r="E53" s="506"/>
      <c r="F53" s="507"/>
      <c r="G53" s="508"/>
      <c r="H53" s="509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923" t="str">
        <f t="shared" ref="AB53:AB58" si="22">IF(E53=0,"",(F53-E53)/E53/2)</f>
        <v/>
      </c>
      <c r="AC53" s="924" t="str">
        <f t="shared" ref="AC53:AC58" ca="1" si="23">IF(G53=0,"",(OFFSET(G53,0,DuréeSimul,,)-G53)/G53/DuréeSimul)</f>
        <v/>
      </c>
    </row>
    <row r="54" spans="1:29" ht="33" customHeight="1" x14ac:dyDescent="0.25">
      <c r="B54" s="1045" t="s">
        <v>424</v>
      </c>
      <c r="C54" s="1044" t="s">
        <v>423</v>
      </c>
      <c r="D54" s="299"/>
      <c r="E54" s="511"/>
      <c r="F54" s="512"/>
      <c r="G54" s="513"/>
      <c r="H54" s="514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925" t="str">
        <f t="shared" si="22"/>
        <v/>
      </c>
      <c r="AC54" s="926" t="str">
        <f t="shared" ca="1" si="23"/>
        <v/>
      </c>
    </row>
    <row r="55" spans="1:29" s="439" customFormat="1" ht="30" x14ac:dyDescent="0.25">
      <c r="B55" s="336"/>
      <c r="C55" s="440" t="s">
        <v>372</v>
      </c>
      <c r="D55" s="299"/>
      <c r="E55" s="515">
        <f>E53-E42-E54</f>
        <v>0</v>
      </c>
      <c r="F55" s="516">
        <f t="shared" ref="F55:AA55" si="24">F53-F42-F54</f>
        <v>0</v>
      </c>
      <c r="G55" s="517">
        <f t="shared" si="24"/>
        <v>0</v>
      </c>
      <c r="H55" s="518">
        <f t="shared" si="24"/>
        <v>0</v>
      </c>
      <c r="I55" s="515">
        <f t="shared" si="24"/>
        <v>0</v>
      </c>
      <c r="J55" s="515">
        <f t="shared" si="24"/>
        <v>0</v>
      </c>
      <c r="K55" s="515">
        <f t="shared" si="24"/>
        <v>0</v>
      </c>
      <c r="L55" s="515">
        <f t="shared" si="24"/>
        <v>0</v>
      </c>
      <c r="M55" s="515">
        <f t="shared" si="24"/>
        <v>0</v>
      </c>
      <c r="N55" s="515">
        <f t="shared" si="24"/>
        <v>0</v>
      </c>
      <c r="O55" s="515">
        <f t="shared" si="24"/>
        <v>0</v>
      </c>
      <c r="P55" s="515">
        <f t="shared" si="24"/>
        <v>0</v>
      </c>
      <c r="Q55" s="515">
        <f t="shared" si="24"/>
        <v>0</v>
      </c>
      <c r="R55" s="515">
        <f t="shared" si="24"/>
        <v>0</v>
      </c>
      <c r="S55" s="515">
        <f t="shared" si="24"/>
        <v>0</v>
      </c>
      <c r="T55" s="515">
        <f t="shared" si="24"/>
        <v>0</v>
      </c>
      <c r="U55" s="515">
        <f t="shared" si="24"/>
        <v>0</v>
      </c>
      <c r="V55" s="515">
        <f t="shared" si="24"/>
        <v>0</v>
      </c>
      <c r="W55" s="515">
        <f t="shared" si="24"/>
        <v>0</v>
      </c>
      <c r="X55" s="515">
        <f t="shared" si="24"/>
        <v>0</v>
      </c>
      <c r="Y55" s="515">
        <f t="shared" si="24"/>
        <v>0</v>
      </c>
      <c r="Z55" s="515">
        <f t="shared" si="24"/>
        <v>0</v>
      </c>
      <c r="AA55" s="515">
        <f t="shared" si="24"/>
        <v>0</v>
      </c>
      <c r="AB55" s="925" t="str">
        <f t="shared" si="22"/>
        <v/>
      </c>
      <c r="AC55" s="926" t="str">
        <f t="shared" ca="1" si="23"/>
        <v/>
      </c>
    </row>
    <row r="56" spans="1:29" s="968" customFormat="1" ht="30" x14ac:dyDescent="0.25">
      <c r="B56" s="989"/>
      <c r="C56" s="1046" t="s">
        <v>373</v>
      </c>
      <c r="D56" s="971"/>
      <c r="E56" s="990" t="str">
        <f t="shared" ref="E56:AA56" si="25">IFERROR(E55/(E53-E42),"")</f>
        <v/>
      </c>
      <c r="F56" s="991" t="str">
        <f t="shared" si="25"/>
        <v/>
      </c>
      <c r="G56" s="992" t="str">
        <f t="shared" si="25"/>
        <v/>
      </c>
      <c r="H56" s="993" t="str">
        <f t="shared" si="25"/>
        <v/>
      </c>
      <c r="I56" s="990" t="str">
        <f t="shared" si="25"/>
        <v/>
      </c>
      <c r="J56" s="990" t="str">
        <f t="shared" si="25"/>
        <v/>
      </c>
      <c r="K56" s="990" t="str">
        <f t="shared" si="25"/>
        <v/>
      </c>
      <c r="L56" s="990" t="str">
        <f t="shared" si="25"/>
        <v/>
      </c>
      <c r="M56" s="990" t="str">
        <f t="shared" si="25"/>
        <v/>
      </c>
      <c r="N56" s="990" t="str">
        <f t="shared" si="25"/>
        <v/>
      </c>
      <c r="O56" s="990" t="str">
        <f t="shared" si="25"/>
        <v/>
      </c>
      <c r="P56" s="990" t="str">
        <f t="shared" si="25"/>
        <v/>
      </c>
      <c r="Q56" s="990" t="str">
        <f t="shared" si="25"/>
        <v/>
      </c>
      <c r="R56" s="990" t="str">
        <f t="shared" si="25"/>
        <v/>
      </c>
      <c r="S56" s="990" t="str">
        <f t="shared" si="25"/>
        <v/>
      </c>
      <c r="T56" s="990" t="str">
        <f t="shared" si="25"/>
        <v/>
      </c>
      <c r="U56" s="990" t="str">
        <f t="shared" si="25"/>
        <v/>
      </c>
      <c r="V56" s="990" t="str">
        <f t="shared" si="25"/>
        <v/>
      </c>
      <c r="W56" s="990" t="str">
        <f t="shared" si="25"/>
        <v/>
      </c>
      <c r="X56" s="990" t="str">
        <f t="shared" si="25"/>
        <v/>
      </c>
      <c r="Y56" s="990" t="str">
        <f t="shared" si="25"/>
        <v/>
      </c>
      <c r="Z56" s="990" t="str">
        <f t="shared" si="25"/>
        <v/>
      </c>
      <c r="AA56" s="990" t="str">
        <f t="shared" si="25"/>
        <v/>
      </c>
      <c r="AB56" s="976" t="e">
        <f t="shared" si="22"/>
        <v>#VALUE!</v>
      </c>
      <c r="AC56" s="977" t="e">
        <f t="shared" ca="1" si="23"/>
        <v>#VALUE!</v>
      </c>
    </row>
    <row r="57" spans="1:29" ht="35.25" customHeight="1" x14ac:dyDescent="0.25">
      <c r="B57" s="336"/>
      <c r="C57" s="337" t="s">
        <v>425</v>
      </c>
      <c r="D57" s="299"/>
      <c r="E57" s="494">
        <f t="shared" ref="E57:AA57" si="26">E53-E54</f>
        <v>0</v>
      </c>
      <c r="F57" s="495">
        <f t="shared" si="26"/>
        <v>0</v>
      </c>
      <c r="G57" s="496">
        <f t="shared" si="26"/>
        <v>0</v>
      </c>
      <c r="H57" s="497">
        <f t="shared" si="26"/>
        <v>0</v>
      </c>
      <c r="I57" s="494">
        <f t="shared" si="26"/>
        <v>0</v>
      </c>
      <c r="J57" s="494">
        <f t="shared" si="26"/>
        <v>0</v>
      </c>
      <c r="K57" s="494">
        <f t="shared" si="26"/>
        <v>0</v>
      </c>
      <c r="L57" s="494">
        <f t="shared" si="26"/>
        <v>0</v>
      </c>
      <c r="M57" s="494">
        <f t="shared" si="26"/>
        <v>0</v>
      </c>
      <c r="N57" s="494">
        <f t="shared" si="26"/>
        <v>0</v>
      </c>
      <c r="O57" s="494">
        <f t="shared" si="26"/>
        <v>0</v>
      </c>
      <c r="P57" s="494">
        <f t="shared" si="26"/>
        <v>0</v>
      </c>
      <c r="Q57" s="494">
        <f t="shared" si="26"/>
        <v>0</v>
      </c>
      <c r="R57" s="494">
        <f t="shared" si="26"/>
        <v>0</v>
      </c>
      <c r="S57" s="494">
        <f t="shared" si="26"/>
        <v>0</v>
      </c>
      <c r="T57" s="494">
        <f t="shared" si="26"/>
        <v>0</v>
      </c>
      <c r="U57" s="494">
        <f t="shared" si="26"/>
        <v>0</v>
      </c>
      <c r="V57" s="494">
        <f t="shared" si="26"/>
        <v>0</v>
      </c>
      <c r="W57" s="494">
        <f t="shared" si="26"/>
        <v>0</v>
      </c>
      <c r="X57" s="494">
        <f t="shared" si="26"/>
        <v>0</v>
      </c>
      <c r="Y57" s="494">
        <f t="shared" si="26"/>
        <v>0</v>
      </c>
      <c r="Z57" s="494">
        <f t="shared" si="26"/>
        <v>0</v>
      </c>
      <c r="AA57" s="494">
        <f t="shared" si="26"/>
        <v>0</v>
      </c>
      <c r="AB57" s="925" t="str">
        <f t="shared" si="22"/>
        <v/>
      </c>
      <c r="AC57" s="926" t="str">
        <f t="shared" ca="1" si="23"/>
        <v/>
      </c>
    </row>
    <row r="58" spans="1:29" s="968" customFormat="1" ht="18" customHeight="1" thickBot="1" x14ac:dyDescent="0.3">
      <c r="B58" s="994"/>
      <c r="C58" s="995" t="s">
        <v>426</v>
      </c>
      <c r="D58" s="971"/>
      <c r="E58" s="996" t="str">
        <f t="shared" ref="E58:AA58" si="27">IF(E53=0,"",E57/E53)</f>
        <v/>
      </c>
      <c r="F58" s="997" t="str">
        <f t="shared" si="27"/>
        <v/>
      </c>
      <c r="G58" s="998" t="str">
        <f t="shared" si="27"/>
        <v/>
      </c>
      <c r="H58" s="999" t="str">
        <f t="shared" si="27"/>
        <v/>
      </c>
      <c r="I58" s="1000" t="str">
        <f t="shared" si="27"/>
        <v/>
      </c>
      <c r="J58" s="1000" t="str">
        <f t="shared" si="27"/>
        <v/>
      </c>
      <c r="K58" s="1000" t="str">
        <f t="shared" si="27"/>
        <v/>
      </c>
      <c r="L58" s="1000" t="str">
        <f t="shared" si="27"/>
        <v/>
      </c>
      <c r="M58" s="1000" t="str">
        <f t="shared" si="27"/>
        <v/>
      </c>
      <c r="N58" s="1000" t="str">
        <f t="shared" si="27"/>
        <v/>
      </c>
      <c r="O58" s="1000" t="str">
        <f t="shared" si="27"/>
        <v/>
      </c>
      <c r="P58" s="1000" t="str">
        <f t="shared" si="27"/>
        <v/>
      </c>
      <c r="Q58" s="1000" t="str">
        <f t="shared" si="27"/>
        <v/>
      </c>
      <c r="R58" s="1000" t="str">
        <f t="shared" si="27"/>
        <v/>
      </c>
      <c r="S58" s="1000" t="str">
        <f t="shared" si="27"/>
        <v/>
      </c>
      <c r="T58" s="1000" t="str">
        <f t="shared" si="27"/>
        <v/>
      </c>
      <c r="U58" s="1000" t="str">
        <f t="shared" si="27"/>
        <v/>
      </c>
      <c r="V58" s="1000" t="str">
        <f t="shared" si="27"/>
        <v/>
      </c>
      <c r="W58" s="1000" t="str">
        <f t="shared" si="27"/>
        <v/>
      </c>
      <c r="X58" s="1000" t="str">
        <f t="shared" si="27"/>
        <v/>
      </c>
      <c r="Y58" s="1000" t="str">
        <f t="shared" si="27"/>
        <v/>
      </c>
      <c r="Z58" s="1000" t="str">
        <f t="shared" si="27"/>
        <v/>
      </c>
      <c r="AA58" s="1000" t="str">
        <f t="shared" si="27"/>
        <v/>
      </c>
      <c r="AB58" s="987" t="e">
        <f t="shared" si="22"/>
        <v>#VALUE!</v>
      </c>
      <c r="AC58" s="988" t="e">
        <f t="shared" ca="1" si="23"/>
        <v>#VALUE!</v>
      </c>
    </row>
    <row r="59" spans="1:29" s="306" customFormat="1" ht="8.1" customHeight="1" thickBot="1" x14ac:dyDescent="0.3">
      <c r="A59" s="334"/>
      <c r="B59" s="317"/>
      <c r="C59" s="318"/>
      <c r="D59" s="299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934"/>
      <c r="AC59" s="934"/>
    </row>
    <row r="60" spans="1:29" s="301" customFormat="1" ht="24.95" customHeight="1" thickBot="1" x14ac:dyDescent="0.3">
      <c r="A60" s="1173" t="s">
        <v>374</v>
      </c>
      <c r="B60" s="1173"/>
      <c r="C60" s="1173"/>
      <c r="D60" s="299"/>
      <c r="E60" s="300" t="str">
        <f t="shared" ref="E60:AA60" si="28">IF(E61=AnnéeDemInvest,"Démarrage du projet",IF(E61=AnnéeFinInvest,"Fin du projet",""))</f>
        <v/>
      </c>
      <c r="F60" s="300" t="str">
        <f t="shared" si="28"/>
        <v/>
      </c>
      <c r="G60" s="300" t="str">
        <f t="shared" si="28"/>
        <v/>
      </c>
      <c r="H60" s="300" t="str">
        <f t="shared" si="28"/>
        <v/>
      </c>
      <c r="I60" s="300" t="str">
        <f t="shared" si="28"/>
        <v/>
      </c>
      <c r="J60" s="300" t="str">
        <f t="shared" si="28"/>
        <v/>
      </c>
      <c r="K60" s="300" t="str">
        <f t="shared" si="28"/>
        <v/>
      </c>
      <c r="L60" s="300" t="str">
        <f t="shared" si="28"/>
        <v/>
      </c>
      <c r="M60" s="300" t="str">
        <f t="shared" si="28"/>
        <v/>
      </c>
      <c r="N60" s="300" t="str">
        <f t="shared" si="28"/>
        <v/>
      </c>
      <c r="O60" s="300" t="str">
        <f t="shared" si="28"/>
        <v/>
      </c>
      <c r="P60" s="300" t="str">
        <f t="shared" si="28"/>
        <v/>
      </c>
      <c r="Q60" s="300" t="str">
        <f t="shared" si="28"/>
        <v/>
      </c>
      <c r="R60" s="300" t="str">
        <f t="shared" si="28"/>
        <v/>
      </c>
      <c r="S60" s="300" t="str">
        <f t="shared" si="28"/>
        <v/>
      </c>
      <c r="T60" s="300" t="str">
        <f t="shared" si="28"/>
        <v/>
      </c>
      <c r="U60" s="300" t="str">
        <f t="shared" si="28"/>
        <v/>
      </c>
      <c r="V60" s="300" t="str">
        <f t="shared" si="28"/>
        <v/>
      </c>
      <c r="W60" s="300" t="str">
        <f t="shared" si="28"/>
        <v/>
      </c>
      <c r="X60" s="300" t="str">
        <f t="shared" si="28"/>
        <v/>
      </c>
      <c r="Y60" s="300" t="str">
        <f t="shared" si="28"/>
        <v/>
      </c>
      <c r="Z60" s="300" t="str">
        <f t="shared" si="28"/>
        <v/>
      </c>
      <c r="AA60" s="300" t="str">
        <f t="shared" si="28"/>
        <v/>
      </c>
      <c r="AB60" s="1169" t="str">
        <f>"Evolution moyenne " &amp; AnnéeN-2 &amp; " / " &amp; AnnéeN-1</f>
        <v>Evolution moyenne 2008 / 2009</v>
      </c>
      <c r="AC60" s="1171" t="str">
        <f>"Evolution moyenne " &amp; AnnéeN &amp; " / " &amp; AnnéeN+DuréeSimul</f>
        <v>Evolution moyenne 2010 / 2010</v>
      </c>
    </row>
    <row r="61" spans="1:29" s="305" customFormat="1" ht="20.100000000000001" customHeight="1" thickBot="1" x14ac:dyDescent="0.3">
      <c r="A61" s="302"/>
      <c r="B61" s="303" t="s">
        <v>0</v>
      </c>
      <c r="C61" s="304" t="s">
        <v>208</v>
      </c>
      <c r="D61" s="299"/>
      <c r="E61" s="59">
        <f>F61-1</f>
        <v>2008</v>
      </c>
      <c r="F61" s="60">
        <f>G61-1</f>
        <v>2009</v>
      </c>
      <c r="G61" s="57">
        <f>AnnéeN</f>
        <v>2010</v>
      </c>
      <c r="H61" s="110">
        <f>G61+1</f>
        <v>2011</v>
      </c>
      <c r="I61" s="59">
        <f t="shared" ref="I61:AA61" si="29">H61+1</f>
        <v>2012</v>
      </c>
      <c r="J61" s="59">
        <f t="shared" si="29"/>
        <v>2013</v>
      </c>
      <c r="K61" s="59">
        <f t="shared" si="29"/>
        <v>2014</v>
      </c>
      <c r="L61" s="59">
        <f t="shared" si="29"/>
        <v>2015</v>
      </c>
      <c r="M61" s="59">
        <f t="shared" si="29"/>
        <v>2016</v>
      </c>
      <c r="N61" s="59">
        <f t="shared" si="29"/>
        <v>2017</v>
      </c>
      <c r="O61" s="59">
        <f t="shared" si="29"/>
        <v>2018</v>
      </c>
      <c r="P61" s="59">
        <f t="shared" si="29"/>
        <v>2019</v>
      </c>
      <c r="Q61" s="59">
        <f t="shared" si="29"/>
        <v>2020</v>
      </c>
      <c r="R61" s="59">
        <f t="shared" si="29"/>
        <v>2021</v>
      </c>
      <c r="S61" s="59">
        <f t="shared" si="29"/>
        <v>2022</v>
      </c>
      <c r="T61" s="59">
        <f t="shared" si="29"/>
        <v>2023</v>
      </c>
      <c r="U61" s="59">
        <f t="shared" si="29"/>
        <v>2024</v>
      </c>
      <c r="V61" s="59">
        <f t="shared" si="29"/>
        <v>2025</v>
      </c>
      <c r="W61" s="59">
        <f t="shared" si="29"/>
        <v>2026</v>
      </c>
      <c r="X61" s="59">
        <f t="shared" si="29"/>
        <v>2027</v>
      </c>
      <c r="Y61" s="59">
        <f t="shared" si="29"/>
        <v>2028</v>
      </c>
      <c r="Z61" s="59">
        <f t="shared" si="29"/>
        <v>2029</v>
      </c>
      <c r="AA61" s="59">
        <f t="shared" si="29"/>
        <v>2030</v>
      </c>
      <c r="AB61" s="1170"/>
      <c r="AC61" s="1172"/>
    </row>
    <row r="62" spans="1:29" s="306" customFormat="1" ht="5.0999999999999996" customHeight="1" x14ac:dyDescent="0.25">
      <c r="B62" s="317"/>
      <c r="C62" s="318"/>
      <c r="D62" s="29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921"/>
      <c r="AC62" s="921"/>
    </row>
    <row r="63" spans="1:29" s="301" customFormat="1" ht="20.100000000000001" customHeight="1" x14ac:dyDescent="0.25">
      <c r="A63" s="305"/>
      <c r="B63" s="338" t="s">
        <v>163</v>
      </c>
      <c r="C63" s="339"/>
      <c r="D63" s="29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935"/>
      <c r="AC63" s="935"/>
    </row>
    <row r="64" spans="1:29" s="306" customFormat="1" ht="5.0999999999999996" customHeight="1" outlineLevel="1" thickBot="1" x14ac:dyDescent="0.3">
      <c r="B64" s="307"/>
      <c r="C64" s="308"/>
      <c r="D64" s="29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921"/>
      <c r="AC64" s="921"/>
    </row>
    <row r="65" spans="1:29" s="305" customFormat="1" ht="18" customHeight="1" outlineLevel="1" x14ac:dyDescent="0.25">
      <c r="A65" s="296"/>
      <c r="B65" s="441" t="s">
        <v>375</v>
      </c>
      <c r="C65" s="442" t="s">
        <v>376</v>
      </c>
      <c r="D65" s="299"/>
      <c r="E65" s="519"/>
      <c r="F65" s="520"/>
      <c r="G65" s="521"/>
      <c r="H65" s="522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923" t="str">
        <f>IF(E65=0,"",(F65-E65)/E65/2)</f>
        <v/>
      </c>
      <c r="AC65" s="924" t="str">
        <f ca="1">IF(G65=0,"",(OFFSET(G65,0,DuréeSimul,,)-G65)/G65/DuréeSimul)</f>
        <v/>
      </c>
    </row>
    <row r="66" spans="1:29" s="305" customFormat="1" ht="18" customHeight="1" outlineLevel="1" x14ac:dyDescent="0.25">
      <c r="A66" s="296"/>
      <c r="B66" s="443" t="s">
        <v>405</v>
      </c>
      <c r="C66" s="444" t="s">
        <v>404</v>
      </c>
      <c r="D66" s="299"/>
      <c r="E66" s="523"/>
      <c r="F66" s="524"/>
      <c r="G66" s="525"/>
      <c r="H66" s="526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936"/>
      <c r="AC66" s="937"/>
    </row>
    <row r="67" spans="1:29" s="305" customFormat="1" ht="18" customHeight="1" outlineLevel="1" x14ac:dyDescent="0.25">
      <c r="A67" s="296"/>
      <c r="B67" s="443" t="s">
        <v>377</v>
      </c>
      <c r="C67" s="444" t="s">
        <v>379</v>
      </c>
      <c r="D67" s="299"/>
      <c r="E67" s="523"/>
      <c r="F67" s="524"/>
      <c r="G67" s="525"/>
      <c r="H67" s="526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936"/>
      <c r="AC67" s="937"/>
    </row>
    <row r="68" spans="1:29" s="305" customFormat="1" ht="18" customHeight="1" outlineLevel="1" thickBot="1" x14ac:dyDescent="0.3">
      <c r="A68" s="296"/>
      <c r="B68" s="445" t="s">
        <v>378</v>
      </c>
      <c r="C68" s="446" t="s">
        <v>392</v>
      </c>
      <c r="D68" s="299"/>
      <c r="E68" s="527"/>
      <c r="F68" s="528"/>
      <c r="G68" s="529"/>
      <c r="H68" s="530"/>
      <c r="I68" s="527"/>
      <c r="J68" s="527"/>
      <c r="K68" s="527"/>
      <c r="L68" s="527"/>
      <c r="M68" s="527"/>
      <c r="N68" s="527"/>
      <c r="O68" s="527"/>
      <c r="P68" s="527"/>
      <c r="Q68" s="527"/>
      <c r="R68" s="527"/>
      <c r="S68" s="527"/>
      <c r="T68" s="527"/>
      <c r="U68" s="527"/>
      <c r="V68" s="527"/>
      <c r="W68" s="527"/>
      <c r="X68" s="527"/>
      <c r="Y68" s="527"/>
      <c r="Z68" s="527"/>
      <c r="AA68" s="527"/>
      <c r="AB68" s="927" t="str">
        <f>IF(E68=0,"",(F68-E68)/E68/2)</f>
        <v/>
      </c>
      <c r="AC68" s="928" t="str">
        <f ca="1">IF(G68=0,"",(OFFSET(G68,0,DuréeSimul,,)-G68)/G68/DuréeSimul)</f>
        <v/>
      </c>
    </row>
    <row r="69" spans="1:29" s="306" customFormat="1" ht="5.0999999999999996" customHeight="1" outlineLevel="1" thickBot="1" x14ac:dyDescent="0.3">
      <c r="B69" s="317"/>
      <c r="C69" s="318"/>
      <c r="D69" s="299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531"/>
      <c r="V69" s="531"/>
      <c r="W69" s="531"/>
      <c r="X69" s="531"/>
      <c r="Y69" s="531"/>
      <c r="Z69" s="531"/>
      <c r="AA69" s="531"/>
      <c r="AB69" s="921"/>
      <c r="AC69" s="921"/>
    </row>
    <row r="70" spans="1:29" s="305" customFormat="1" ht="18" customHeight="1" outlineLevel="1" x14ac:dyDescent="0.25">
      <c r="A70" s="296"/>
      <c r="B70" s="447" t="s">
        <v>393</v>
      </c>
      <c r="C70" s="448" t="s">
        <v>382</v>
      </c>
      <c r="D70" s="299"/>
      <c r="E70" s="519"/>
      <c r="F70" s="520"/>
      <c r="G70" s="532"/>
      <c r="H70" s="522"/>
      <c r="I70" s="519"/>
      <c r="J70" s="519"/>
      <c r="K70" s="519"/>
      <c r="L70" s="519"/>
      <c r="M70" s="519"/>
      <c r="N70" s="519"/>
      <c r="O70" s="519"/>
      <c r="P70" s="519"/>
      <c r="Q70" s="519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923" t="str">
        <f>IF(E70=0,"",(F70-E70)/E70/2)</f>
        <v/>
      </c>
      <c r="AC70" s="924" t="str">
        <f ca="1">IF(G70=0,"",(OFFSET(G70,0,DuréeSimul,,)-G70)/G70/DuréeSimul)</f>
        <v/>
      </c>
    </row>
    <row r="71" spans="1:29" s="305" customFormat="1" ht="18" customHeight="1" outlineLevel="1" x14ac:dyDescent="0.25">
      <c r="A71" s="296"/>
      <c r="B71" s="449" t="s">
        <v>380</v>
      </c>
      <c r="C71" s="450" t="s">
        <v>383</v>
      </c>
      <c r="D71" s="299"/>
      <c r="E71" s="488"/>
      <c r="F71" s="533"/>
      <c r="G71" s="534"/>
      <c r="H71" s="535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925" t="str">
        <f>IF(E71=0,"",(F71-E71)/E71/2)</f>
        <v/>
      </c>
      <c r="AC71" s="926" t="str">
        <f ca="1">IF(G71=0,"",(OFFSET(G71,0,DuréeSimul,,)-G71)/G71/DuréeSimul)</f>
        <v/>
      </c>
    </row>
    <row r="72" spans="1:29" s="305" customFormat="1" ht="18" customHeight="1" outlineLevel="1" x14ac:dyDescent="0.25">
      <c r="A72" s="296"/>
      <c r="B72" s="449" t="s">
        <v>381</v>
      </c>
      <c r="C72" s="450" t="s">
        <v>384</v>
      </c>
      <c r="D72" s="299"/>
      <c r="E72" s="488"/>
      <c r="F72" s="533"/>
      <c r="G72" s="534"/>
      <c r="H72" s="535"/>
      <c r="I72" s="488"/>
      <c r="J72" s="488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8"/>
      <c r="AA72" s="488"/>
      <c r="AB72" s="925" t="str">
        <f>IF(E72=0,"",(F72-E72)/E72/2)</f>
        <v/>
      </c>
      <c r="AC72" s="926" t="str">
        <f ca="1">IF(G72=0,"",(OFFSET(G72,0,DuréeSimul,,)-G72)/G72/DuréeSimul)</f>
        <v/>
      </c>
    </row>
    <row r="73" spans="1:29" s="305" customFormat="1" ht="18" customHeight="1" outlineLevel="1" thickBot="1" x14ac:dyDescent="0.3">
      <c r="A73" s="296"/>
      <c r="B73" s="451" t="s">
        <v>381</v>
      </c>
      <c r="C73" s="452" t="s">
        <v>385</v>
      </c>
      <c r="D73" s="299"/>
      <c r="E73" s="536"/>
      <c r="F73" s="537"/>
      <c r="G73" s="538"/>
      <c r="H73" s="539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927" t="str">
        <f>IF(E73=0,"",(F73-E73)/E73/2)</f>
        <v/>
      </c>
      <c r="AC73" s="928" t="str">
        <f ca="1">IF(G73=0,"",(OFFSET(G73,0,DuréeSimul,,)-G73)/G73/DuréeSimul)</f>
        <v/>
      </c>
    </row>
    <row r="74" spans="1:29" s="306" customFormat="1" ht="5.0999999999999996" customHeight="1" outlineLevel="1" x14ac:dyDescent="0.25">
      <c r="B74" s="317"/>
      <c r="C74" s="318"/>
      <c r="D74" s="299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921"/>
      <c r="AC74" s="921"/>
    </row>
    <row r="75" spans="1:29" s="306" customFormat="1" ht="5.0999999999999996" customHeight="1" thickBot="1" x14ac:dyDescent="0.3">
      <c r="B75" s="317"/>
      <c r="C75" s="318"/>
      <c r="D75" s="299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921"/>
      <c r="AC75" s="921"/>
    </row>
    <row r="76" spans="1:29" outlineLevel="1" x14ac:dyDescent="0.25">
      <c r="B76" s="344"/>
      <c r="C76" s="453" t="s">
        <v>286</v>
      </c>
      <c r="D76" s="299"/>
      <c r="E76" s="541">
        <f t="shared" ref="E76:AA76" si="30">+E11+E31+E34+E38+E42+E65+E66+E67+E68</f>
        <v>0</v>
      </c>
      <c r="F76" s="541">
        <f t="shared" si="30"/>
        <v>0</v>
      </c>
      <c r="G76" s="541">
        <f t="shared" si="30"/>
        <v>0</v>
      </c>
      <c r="H76" s="541">
        <f t="shared" si="30"/>
        <v>0</v>
      </c>
      <c r="I76" s="541">
        <f t="shared" si="30"/>
        <v>0</v>
      </c>
      <c r="J76" s="541">
        <f t="shared" si="30"/>
        <v>0</v>
      </c>
      <c r="K76" s="541">
        <f t="shared" si="30"/>
        <v>0</v>
      </c>
      <c r="L76" s="541">
        <f t="shared" si="30"/>
        <v>0</v>
      </c>
      <c r="M76" s="541">
        <f t="shared" si="30"/>
        <v>0</v>
      </c>
      <c r="N76" s="541">
        <f t="shared" si="30"/>
        <v>0</v>
      </c>
      <c r="O76" s="541">
        <f t="shared" si="30"/>
        <v>0</v>
      </c>
      <c r="P76" s="541">
        <f t="shared" si="30"/>
        <v>0</v>
      </c>
      <c r="Q76" s="541">
        <f t="shared" si="30"/>
        <v>0</v>
      </c>
      <c r="R76" s="541">
        <f t="shared" si="30"/>
        <v>0</v>
      </c>
      <c r="S76" s="541">
        <f t="shared" si="30"/>
        <v>0</v>
      </c>
      <c r="T76" s="541">
        <f t="shared" si="30"/>
        <v>0</v>
      </c>
      <c r="U76" s="541">
        <f t="shared" si="30"/>
        <v>0</v>
      </c>
      <c r="V76" s="541">
        <f t="shared" si="30"/>
        <v>0</v>
      </c>
      <c r="W76" s="541">
        <f t="shared" si="30"/>
        <v>0</v>
      </c>
      <c r="X76" s="541">
        <f t="shared" si="30"/>
        <v>0</v>
      </c>
      <c r="Y76" s="541">
        <f t="shared" si="30"/>
        <v>0</v>
      </c>
      <c r="Z76" s="541">
        <f t="shared" si="30"/>
        <v>0</v>
      </c>
      <c r="AA76" s="541">
        <f t="shared" si="30"/>
        <v>0</v>
      </c>
      <c r="AB76" s="923" t="str">
        <f>IF(E76=0,"",(F76-E76)/E76/2)</f>
        <v/>
      </c>
      <c r="AC76" s="924" t="str">
        <f ca="1">IF(G76=0,"",(OFFSET(G76,0,DuréeSimul,,)-G76)/G76/DuréeSimul)</f>
        <v/>
      </c>
    </row>
    <row r="77" spans="1:29" ht="15.75" outlineLevel="1" thickBot="1" x14ac:dyDescent="0.3">
      <c r="B77" s="345"/>
      <c r="C77" s="454" t="s">
        <v>287</v>
      </c>
      <c r="D77" s="299"/>
      <c r="E77" s="543">
        <f t="shared" ref="E77:AA77" si="31">+E28+E33+E36+E70+E71+E72+E73</f>
        <v>0</v>
      </c>
      <c r="F77" s="543">
        <f t="shared" si="31"/>
        <v>0</v>
      </c>
      <c r="G77" s="543">
        <f t="shared" si="31"/>
        <v>0</v>
      </c>
      <c r="H77" s="543">
        <f t="shared" si="31"/>
        <v>0</v>
      </c>
      <c r="I77" s="543">
        <f t="shared" si="31"/>
        <v>0</v>
      </c>
      <c r="J77" s="543">
        <f t="shared" si="31"/>
        <v>0</v>
      </c>
      <c r="K77" s="543">
        <f t="shared" si="31"/>
        <v>0</v>
      </c>
      <c r="L77" s="543">
        <f t="shared" si="31"/>
        <v>0</v>
      </c>
      <c r="M77" s="543">
        <f t="shared" si="31"/>
        <v>0</v>
      </c>
      <c r="N77" s="543">
        <f t="shared" si="31"/>
        <v>0</v>
      </c>
      <c r="O77" s="543">
        <f t="shared" si="31"/>
        <v>0</v>
      </c>
      <c r="P77" s="543">
        <f t="shared" si="31"/>
        <v>0</v>
      </c>
      <c r="Q77" s="543">
        <f t="shared" si="31"/>
        <v>0</v>
      </c>
      <c r="R77" s="543">
        <f t="shared" si="31"/>
        <v>0</v>
      </c>
      <c r="S77" s="543">
        <f t="shared" si="31"/>
        <v>0</v>
      </c>
      <c r="T77" s="543">
        <f t="shared" si="31"/>
        <v>0</v>
      </c>
      <c r="U77" s="543">
        <f t="shared" si="31"/>
        <v>0</v>
      </c>
      <c r="V77" s="543">
        <f t="shared" si="31"/>
        <v>0</v>
      </c>
      <c r="W77" s="543">
        <f t="shared" si="31"/>
        <v>0</v>
      </c>
      <c r="X77" s="543">
        <f t="shared" si="31"/>
        <v>0</v>
      </c>
      <c r="Y77" s="543">
        <f t="shared" si="31"/>
        <v>0</v>
      </c>
      <c r="Z77" s="543">
        <f t="shared" si="31"/>
        <v>0</v>
      </c>
      <c r="AA77" s="543">
        <f t="shared" si="31"/>
        <v>0</v>
      </c>
      <c r="AB77" s="927" t="str">
        <f>IF(E77=0,"",(F77-E77)/E77/2)</f>
        <v/>
      </c>
      <c r="AC77" s="928" t="str">
        <f ca="1">IF(G77=0,"",(OFFSET(G77,0,DuréeSimul,,)-G77)/G77/DuréeSimul)</f>
        <v/>
      </c>
    </row>
    <row r="78" spans="1:29" s="306" customFormat="1" ht="5.0999999999999996" customHeight="1" thickBot="1" x14ac:dyDescent="0.3">
      <c r="B78" s="317"/>
      <c r="C78" s="318"/>
      <c r="D78" s="299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921"/>
      <c r="AC78" s="921"/>
    </row>
    <row r="79" spans="1:29" ht="18" customHeight="1" x14ac:dyDescent="0.25">
      <c r="B79" s="342"/>
      <c r="C79" s="343" t="s">
        <v>344</v>
      </c>
      <c r="D79" s="299"/>
      <c r="E79" s="546">
        <f t="shared" ref="E79:AA79" si="32">E76-E77</f>
        <v>0</v>
      </c>
      <c r="F79" s="546">
        <f t="shared" si="32"/>
        <v>0</v>
      </c>
      <c r="G79" s="546">
        <f t="shared" si="32"/>
        <v>0</v>
      </c>
      <c r="H79" s="546">
        <f t="shared" si="32"/>
        <v>0</v>
      </c>
      <c r="I79" s="546">
        <f t="shared" si="32"/>
        <v>0</v>
      </c>
      <c r="J79" s="546">
        <f t="shared" si="32"/>
        <v>0</v>
      </c>
      <c r="K79" s="546">
        <f t="shared" si="32"/>
        <v>0</v>
      </c>
      <c r="L79" s="546">
        <f t="shared" si="32"/>
        <v>0</v>
      </c>
      <c r="M79" s="546">
        <f t="shared" si="32"/>
        <v>0</v>
      </c>
      <c r="N79" s="546">
        <f t="shared" si="32"/>
        <v>0</v>
      </c>
      <c r="O79" s="546">
        <f t="shared" si="32"/>
        <v>0</v>
      </c>
      <c r="P79" s="546">
        <f t="shared" si="32"/>
        <v>0</v>
      </c>
      <c r="Q79" s="546">
        <f t="shared" si="32"/>
        <v>0</v>
      </c>
      <c r="R79" s="546">
        <f t="shared" si="32"/>
        <v>0</v>
      </c>
      <c r="S79" s="546">
        <f t="shared" si="32"/>
        <v>0</v>
      </c>
      <c r="T79" s="546">
        <f t="shared" si="32"/>
        <v>0</v>
      </c>
      <c r="U79" s="546">
        <f t="shared" si="32"/>
        <v>0</v>
      </c>
      <c r="V79" s="546">
        <f t="shared" si="32"/>
        <v>0</v>
      </c>
      <c r="W79" s="546">
        <f t="shared" si="32"/>
        <v>0</v>
      </c>
      <c r="X79" s="546">
        <f t="shared" si="32"/>
        <v>0</v>
      </c>
      <c r="Y79" s="546">
        <f t="shared" si="32"/>
        <v>0</v>
      </c>
      <c r="Z79" s="546">
        <f t="shared" si="32"/>
        <v>0</v>
      </c>
      <c r="AA79" s="546">
        <f t="shared" si="32"/>
        <v>0</v>
      </c>
      <c r="AB79" s="923" t="str">
        <f>IF(E79=0,"",(F79-E79)/E79/2)</f>
        <v/>
      </c>
      <c r="AC79" s="924" t="str">
        <f ca="1">IF(G79=0,"",(OFFSET(G79,0,DuréeSimul,,)-G79)/G79/DuréeSimul)</f>
        <v/>
      </c>
    </row>
    <row r="80" spans="1:29" s="968" customFormat="1" ht="18" customHeight="1" thickBot="1" x14ac:dyDescent="0.3">
      <c r="B80" s="1001"/>
      <c r="C80" s="1002" t="s">
        <v>86</v>
      </c>
      <c r="D80" s="971"/>
      <c r="E80" s="1003" t="e">
        <f t="shared" ref="E80:AA80" si="33">E79/E76</f>
        <v>#DIV/0!</v>
      </c>
      <c r="F80" s="1003" t="e">
        <f t="shared" si="33"/>
        <v>#DIV/0!</v>
      </c>
      <c r="G80" s="1003" t="e">
        <f t="shared" si="33"/>
        <v>#DIV/0!</v>
      </c>
      <c r="H80" s="1003" t="e">
        <f t="shared" si="33"/>
        <v>#DIV/0!</v>
      </c>
      <c r="I80" s="1003" t="e">
        <f t="shared" si="33"/>
        <v>#DIV/0!</v>
      </c>
      <c r="J80" s="1003" t="e">
        <f t="shared" si="33"/>
        <v>#DIV/0!</v>
      </c>
      <c r="K80" s="1003" t="e">
        <f t="shared" si="33"/>
        <v>#DIV/0!</v>
      </c>
      <c r="L80" s="1003" t="e">
        <f t="shared" si="33"/>
        <v>#DIV/0!</v>
      </c>
      <c r="M80" s="1003" t="e">
        <f t="shared" si="33"/>
        <v>#DIV/0!</v>
      </c>
      <c r="N80" s="1003" t="e">
        <f t="shared" si="33"/>
        <v>#DIV/0!</v>
      </c>
      <c r="O80" s="1003" t="e">
        <f t="shared" si="33"/>
        <v>#DIV/0!</v>
      </c>
      <c r="P80" s="1003" t="e">
        <f t="shared" si="33"/>
        <v>#DIV/0!</v>
      </c>
      <c r="Q80" s="1003" t="e">
        <f t="shared" si="33"/>
        <v>#DIV/0!</v>
      </c>
      <c r="R80" s="1003" t="e">
        <f t="shared" si="33"/>
        <v>#DIV/0!</v>
      </c>
      <c r="S80" s="1003" t="e">
        <f t="shared" si="33"/>
        <v>#DIV/0!</v>
      </c>
      <c r="T80" s="1003" t="e">
        <f t="shared" si="33"/>
        <v>#DIV/0!</v>
      </c>
      <c r="U80" s="1003" t="e">
        <f t="shared" si="33"/>
        <v>#DIV/0!</v>
      </c>
      <c r="V80" s="1003" t="e">
        <f t="shared" si="33"/>
        <v>#DIV/0!</v>
      </c>
      <c r="W80" s="1003" t="e">
        <f t="shared" si="33"/>
        <v>#DIV/0!</v>
      </c>
      <c r="X80" s="1003" t="e">
        <f t="shared" si="33"/>
        <v>#DIV/0!</v>
      </c>
      <c r="Y80" s="1003" t="e">
        <f t="shared" si="33"/>
        <v>#DIV/0!</v>
      </c>
      <c r="Z80" s="1003" t="e">
        <f t="shared" si="33"/>
        <v>#DIV/0!</v>
      </c>
      <c r="AA80" s="1003" t="e">
        <f t="shared" si="33"/>
        <v>#DIV/0!</v>
      </c>
      <c r="AB80" s="987" t="e">
        <f>IF(E80=0,"",(F80-E80)/E80/2)</f>
        <v>#DIV/0!</v>
      </c>
      <c r="AC80" s="988" t="e">
        <f ca="1">IF(G80=0,"",(OFFSET(G80,0,DuréeSimul,,)-G80)/G80/DuréeSimul)</f>
        <v>#DIV/0!</v>
      </c>
    </row>
    <row r="81" spans="1:29" s="306" customFormat="1" ht="5.0999999999999996" customHeight="1" thickBot="1" x14ac:dyDescent="0.3">
      <c r="B81" s="317"/>
      <c r="C81" s="318"/>
      <c r="D81" s="299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921"/>
      <c r="AC81" s="921"/>
    </row>
    <row r="82" spans="1:29" ht="18" customHeight="1" x14ac:dyDescent="0.25">
      <c r="B82" s="342"/>
      <c r="C82" s="343" t="s">
        <v>345</v>
      </c>
      <c r="D82" s="299"/>
      <c r="E82" s="546">
        <f t="shared" ref="E82:AA82" si="34">E79-E43-E66+E71</f>
        <v>0</v>
      </c>
      <c r="F82" s="546">
        <f t="shared" si="34"/>
        <v>0</v>
      </c>
      <c r="G82" s="546">
        <f t="shared" si="34"/>
        <v>0</v>
      </c>
      <c r="H82" s="546">
        <f t="shared" si="34"/>
        <v>0</v>
      </c>
      <c r="I82" s="546">
        <f t="shared" si="34"/>
        <v>0</v>
      </c>
      <c r="J82" s="546">
        <f t="shared" si="34"/>
        <v>0</v>
      </c>
      <c r="K82" s="546">
        <f t="shared" si="34"/>
        <v>0</v>
      </c>
      <c r="L82" s="546">
        <f t="shared" si="34"/>
        <v>0</v>
      </c>
      <c r="M82" s="546">
        <f t="shared" si="34"/>
        <v>0</v>
      </c>
      <c r="N82" s="546">
        <f t="shared" si="34"/>
        <v>0</v>
      </c>
      <c r="O82" s="546">
        <f t="shared" si="34"/>
        <v>0</v>
      </c>
      <c r="P82" s="546">
        <f t="shared" si="34"/>
        <v>0</v>
      </c>
      <c r="Q82" s="546">
        <f t="shared" si="34"/>
        <v>0</v>
      </c>
      <c r="R82" s="546">
        <f t="shared" si="34"/>
        <v>0</v>
      </c>
      <c r="S82" s="546">
        <f t="shared" si="34"/>
        <v>0</v>
      </c>
      <c r="T82" s="546">
        <f t="shared" si="34"/>
        <v>0</v>
      </c>
      <c r="U82" s="546">
        <f t="shared" si="34"/>
        <v>0</v>
      </c>
      <c r="V82" s="546">
        <f t="shared" si="34"/>
        <v>0</v>
      </c>
      <c r="W82" s="546">
        <f t="shared" si="34"/>
        <v>0</v>
      </c>
      <c r="X82" s="546">
        <f t="shared" si="34"/>
        <v>0</v>
      </c>
      <c r="Y82" s="546">
        <f t="shared" si="34"/>
        <v>0</v>
      </c>
      <c r="Z82" s="546">
        <f t="shared" si="34"/>
        <v>0</v>
      </c>
      <c r="AA82" s="546">
        <f t="shared" si="34"/>
        <v>0</v>
      </c>
      <c r="AB82" s="923" t="str">
        <f>IF(E82=0,"",(F82-E82)/E82/2)</f>
        <v/>
      </c>
      <c r="AC82" s="924" t="str">
        <f ca="1">IF(G82=0,"",(OFFSET(G82,0,DuréeSimul,,)-G82)/G82/DuréeSimul)</f>
        <v/>
      </c>
    </row>
    <row r="83" spans="1:29" s="968" customFormat="1" ht="18" customHeight="1" thickBot="1" x14ac:dyDescent="0.3">
      <c r="B83" s="1001"/>
      <c r="C83" s="1002" t="s">
        <v>295</v>
      </c>
      <c r="D83" s="971"/>
      <c r="E83" s="1003" t="e">
        <f t="shared" ref="E83:AA83" si="35">E82/(E76-E43-E66)</f>
        <v>#DIV/0!</v>
      </c>
      <c r="F83" s="1003" t="e">
        <f t="shared" si="35"/>
        <v>#DIV/0!</v>
      </c>
      <c r="G83" s="1003" t="e">
        <f t="shared" si="35"/>
        <v>#DIV/0!</v>
      </c>
      <c r="H83" s="1003" t="e">
        <f t="shared" si="35"/>
        <v>#DIV/0!</v>
      </c>
      <c r="I83" s="1003" t="e">
        <f t="shared" si="35"/>
        <v>#DIV/0!</v>
      </c>
      <c r="J83" s="1003" t="e">
        <f t="shared" si="35"/>
        <v>#DIV/0!</v>
      </c>
      <c r="K83" s="1003" t="e">
        <f t="shared" si="35"/>
        <v>#DIV/0!</v>
      </c>
      <c r="L83" s="1003" t="e">
        <f t="shared" si="35"/>
        <v>#DIV/0!</v>
      </c>
      <c r="M83" s="1003" t="e">
        <f t="shared" si="35"/>
        <v>#DIV/0!</v>
      </c>
      <c r="N83" s="1003" t="e">
        <f t="shared" si="35"/>
        <v>#DIV/0!</v>
      </c>
      <c r="O83" s="1003" t="e">
        <f t="shared" si="35"/>
        <v>#DIV/0!</v>
      </c>
      <c r="P83" s="1003" t="e">
        <f t="shared" si="35"/>
        <v>#DIV/0!</v>
      </c>
      <c r="Q83" s="1003" t="e">
        <f t="shared" si="35"/>
        <v>#DIV/0!</v>
      </c>
      <c r="R83" s="1003" t="e">
        <f t="shared" si="35"/>
        <v>#DIV/0!</v>
      </c>
      <c r="S83" s="1003" t="e">
        <f t="shared" si="35"/>
        <v>#DIV/0!</v>
      </c>
      <c r="T83" s="1003" t="e">
        <f t="shared" si="35"/>
        <v>#DIV/0!</v>
      </c>
      <c r="U83" s="1003" t="e">
        <f t="shared" si="35"/>
        <v>#DIV/0!</v>
      </c>
      <c r="V83" s="1003" t="e">
        <f t="shared" si="35"/>
        <v>#DIV/0!</v>
      </c>
      <c r="W83" s="1003" t="e">
        <f t="shared" si="35"/>
        <v>#DIV/0!</v>
      </c>
      <c r="X83" s="1003" t="e">
        <f t="shared" si="35"/>
        <v>#DIV/0!</v>
      </c>
      <c r="Y83" s="1003" t="e">
        <f t="shared" si="35"/>
        <v>#DIV/0!</v>
      </c>
      <c r="Z83" s="1003" t="e">
        <f t="shared" si="35"/>
        <v>#DIV/0!</v>
      </c>
      <c r="AA83" s="1003" t="e">
        <f t="shared" si="35"/>
        <v>#DIV/0!</v>
      </c>
      <c r="AB83" s="987" t="e">
        <f>IF(E83=0,"",(F83-E83)/E83/2)</f>
        <v>#DIV/0!</v>
      </c>
      <c r="AC83" s="988" t="e">
        <f ca="1">IF(G83=0,"",(OFFSET(G83,0,DuréeSimul,,)-G83)/G83/DuréeSimul)</f>
        <v>#DIV/0!</v>
      </c>
    </row>
    <row r="84" spans="1:29" s="306" customFormat="1" ht="5.0999999999999996" customHeight="1" x14ac:dyDescent="0.25">
      <c r="B84" s="317"/>
      <c r="C84" s="318"/>
      <c r="D84" s="299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921"/>
      <c r="AC84" s="921"/>
    </row>
    <row r="85" spans="1:29" s="301" customFormat="1" ht="20.100000000000001" customHeight="1" thickBot="1" x14ac:dyDescent="0.3">
      <c r="A85" s="305"/>
      <c r="B85" s="338" t="s">
        <v>215</v>
      </c>
      <c r="C85" s="339"/>
      <c r="D85" s="299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935"/>
      <c r="AC85" s="935"/>
    </row>
    <row r="86" spans="1:29" outlineLevel="1" x14ac:dyDescent="0.25">
      <c r="B86" s="346"/>
      <c r="C86" s="347" t="s">
        <v>9</v>
      </c>
      <c r="D86" s="299"/>
      <c r="E86" s="506"/>
      <c r="F86" s="507"/>
      <c r="G86" s="548"/>
      <c r="H86" s="549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938" t="str">
        <f>IF(E86=0,"",(F86-E86)/E86/2)</f>
        <v/>
      </c>
      <c r="AC86" s="939" t="str">
        <f ca="1">IF(G86=0,"",(OFFSET(G86,0,DuréeSimul,,)-G86)/G86/DuréeSimul)</f>
        <v/>
      </c>
    </row>
    <row r="87" spans="1:29" ht="15.75" outlineLevel="1" thickBot="1" x14ac:dyDescent="0.3">
      <c r="B87" s="348"/>
      <c r="C87" s="349" t="s">
        <v>214</v>
      </c>
      <c r="D87" s="299"/>
      <c r="E87" s="550"/>
      <c r="F87" s="551"/>
      <c r="G87" s="552"/>
      <c r="H87" s="553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927" t="str">
        <f>IF(E87=0,"",(F87-E87)/E87/2)</f>
        <v/>
      </c>
      <c r="AC87" s="928" t="str">
        <f ca="1">IF(G87=0,"",(OFFSET(G87,0,DuréeSimul,,)-G87)/G87/DuréeSimul)</f>
        <v/>
      </c>
    </row>
    <row r="88" spans="1:29" ht="18" customHeight="1" outlineLevel="1" x14ac:dyDescent="0.25">
      <c r="B88" s="350"/>
      <c r="C88" s="351" t="s">
        <v>8</v>
      </c>
      <c r="D88" s="299"/>
      <c r="E88" s="494">
        <f t="shared" ref="E88:AA88" si="36">E86-E87</f>
        <v>0</v>
      </c>
      <c r="F88" s="495">
        <f t="shared" si="36"/>
        <v>0</v>
      </c>
      <c r="G88" s="496">
        <f t="shared" si="36"/>
        <v>0</v>
      </c>
      <c r="H88" s="497">
        <f t="shared" si="36"/>
        <v>0</v>
      </c>
      <c r="I88" s="494">
        <f t="shared" si="36"/>
        <v>0</v>
      </c>
      <c r="J88" s="494">
        <f t="shared" si="36"/>
        <v>0</v>
      </c>
      <c r="K88" s="494">
        <f t="shared" si="36"/>
        <v>0</v>
      </c>
      <c r="L88" s="494">
        <f t="shared" si="36"/>
        <v>0</v>
      </c>
      <c r="M88" s="494">
        <f t="shared" si="36"/>
        <v>0</v>
      </c>
      <c r="N88" s="494">
        <f t="shared" si="36"/>
        <v>0</v>
      </c>
      <c r="O88" s="494">
        <f t="shared" si="36"/>
        <v>0</v>
      </c>
      <c r="P88" s="494">
        <f t="shared" si="36"/>
        <v>0</v>
      </c>
      <c r="Q88" s="494">
        <f t="shared" si="36"/>
        <v>0</v>
      </c>
      <c r="R88" s="494">
        <f t="shared" si="36"/>
        <v>0</v>
      </c>
      <c r="S88" s="494">
        <f t="shared" si="36"/>
        <v>0</v>
      </c>
      <c r="T88" s="494">
        <f t="shared" si="36"/>
        <v>0</v>
      </c>
      <c r="U88" s="494">
        <f t="shared" si="36"/>
        <v>0</v>
      </c>
      <c r="V88" s="494">
        <f t="shared" si="36"/>
        <v>0</v>
      </c>
      <c r="W88" s="494">
        <f t="shared" si="36"/>
        <v>0</v>
      </c>
      <c r="X88" s="494">
        <f t="shared" si="36"/>
        <v>0</v>
      </c>
      <c r="Y88" s="494">
        <f t="shared" si="36"/>
        <v>0</v>
      </c>
      <c r="Z88" s="494">
        <f t="shared" si="36"/>
        <v>0</v>
      </c>
      <c r="AA88" s="494">
        <f t="shared" si="36"/>
        <v>0</v>
      </c>
      <c r="AB88" s="923" t="str">
        <f>IF(E88=0,"",(F88-E88)/E88/2)</f>
        <v/>
      </c>
      <c r="AC88" s="924" t="str">
        <f ca="1">IF(G88=0,"",(OFFSET(G88,0,DuréeSimul,,)-G88)/G88/DuréeSimul)</f>
        <v/>
      </c>
    </row>
    <row r="89" spans="1:29" s="968" customFormat="1" ht="18" customHeight="1" outlineLevel="1" thickBot="1" x14ac:dyDescent="0.3">
      <c r="B89" s="1001"/>
      <c r="C89" s="1002" t="s">
        <v>87</v>
      </c>
      <c r="D89" s="971"/>
      <c r="E89" s="1004" t="str">
        <f t="shared" ref="E89:AA89" si="37">IF(E86=0,"",E88/E86)</f>
        <v/>
      </c>
      <c r="F89" s="1005" t="str">
        <f t="shared" si="37"/>
        <v/>
      </c>
      <c r="G89" s="1006" t="str">
        <f t="shared" si="37"/>
        <v/>
      </c>
      <c r="H89" s="1007" t="str">
        <f t="shared" si="37"/>
        <v/>
      </c>
      <c r="I89" s="1008" t="str">
        <f t="shared" si="37"/>
        <v/>
      </c>
      <c r="J89" s="1008" t="str">
        <f t="shared" si="37"/>
        <v/>
      </c>
      <c r="K89" s="1008" t="str">
        <f t="shared" si="37"/>
        <v/>
      </c>
      <c r="L89" s="1008" t="str">
        <f t="shared" si="37"/>
        <v/>
      </c>
      <c r="M89" s="1008" t="str">
        <f t="shared" si="37"/>
        <v/>
      </c>
      <c r="N89" s="1008" t="str">
        <f t="shared" si="37"/>
        <v/>
      </c>
      <c r="O89" s="1008" t="str">
        <f t="shared" si="37"/>
        <v/>
      </c>
      <c r="P89" s="1008" t="str">
        <f t="shared" si="37"/>
        <v/>
      </c>
      <c r="Q89" s="1008" t="str">
        <f t="shared" si="37"/>
        <v/>
      </c>
      <c r="R89" s="1008" t="str">
        <f t="shared" si="37"/>
        <v/>
      </c>
      <c r="S89" s="1008" t="str">
        <f t="shared" si="37"/>
        <v/>
      </c>
      <c r="T89" s="1008" t="str">
        <f t="shared" si="37"/>
        <v/>
      </c>
      <c r="U89" s="1008" t="str">
        <f t="shared" si="37"/>
        <v/>
      </c>
      <c r="V89" s="1008" t="str">
        <f t="shared" si="37"/>
        <v/>
      </c>
      <c r="W89" s="1008" t="str">
        <f t="shared" si="37"/>
        <v/>
      </c>
      <c r="X89" s="1008" t="str">
        <f t="shared" si="37"/>
        <v/>
      </c>
      <c r="Y89" s="1008" t="str">
        <f t="shared" si="37"/>
        <v/>
      </c>
      <c r="Z89" s="1008" t="str">
        <f t="shared" si="37"/>
        <v/>
      </c>
      <c r="AA89" s="1008" t="str">
        <f t="shared" si="37"/>
        <v/>
      </c>
      <c r="AB89" s="987" t="e">
        <f>IF(E89=0,"",(F89-E89)/E89/2)</f>
        <v>#VALUE!</v>
      </c>
      <c r="AC89" s="988" t="e">
        <f ca="1">IF(G89=0,"",(OFFSET(G89,0,DuréeSimul,,)-G89)/G89/DuréeSimul)</f>
        <v>#VALUE!</v>
      </c>
    </row>
    <row r="90" spans="1:29" s="306" customFormat="1" ht="8.1" customHeight="1" thickBot="1" x14ac:dyDescent="0.3">
      <c r="A90" s="334"/>
      <c r="B90" s="317"/>
      <c r="C90" s="318"/>
      <c r="D90" s="299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934"/>
      <c r="AC90" s="934"/>
    </row>
    <row r="91" spans="1:29" s="301" customFormat="1" ht="24.95" customHeight="1" thickBot="1" x14ac:dyDescent="0.3">
      <c r="A91" s="1173" t="s">
        <v>54</v>
      </c>
      <c r="B91" s="1173"/>
      <c r="C91" s="1173"/>
      <c r="D91" s="299"/>
      <c r="E91" s="300" t="str">
        <f t="shared" ref="E91:AA91" si="38">IF(E92=AnnéeDemInvest,"Démarrage du projet",IF(E92=AnnéeFinInvest,"Fin du projet",""))</f>
        <v/>
      </c>
      <c r="F91" s="300" t="str">
        <f t="shared" si="38"/>
        <v/>
      </c>
      <c r="G91" s="300" t="str">
        <f t="shared" si="38"/>
        <v/>
      </c>
      <c r="H91" s="300" t="str">
        <f t="shared" si="38"/>
        <v/>
      </c>
      <c r="I91" s="300" t="str">
        <f t="shared" si="38"/>
        <v/>
      </c>
      <c r="J91" s="300" t="str">
        <f t="shared" si="38"/>
        <v/>
      </c>
      <c r="K91" s="300" t="str">
        <f t="shared" si="38"/>
        <v/>
      </c>
      <c r="L91" s="300" t="str">
        <f t="shared" si="38"/>
        <v/>
      </c>
      <c r="M91" s="300" t="str">
        <f t="shared" si="38"/>
        <v/>
      </c>
      <c r="N91" s="300" t="str">
        <f t="shared" si="38"/>
        <v/>
      </c>
      <c r="O91" s="300" t="str">
        <f t="shared" si="38"/>
        <v/>
      </c>
      <c r="P91" s="300" t="str">
        <f t="shared" si="38"/>
        <v/>
      </c>
      <c r="Q91" s="300" t="str">
        <f t="shared" si="38"/>
        <v/>
      </c>
      <c r="R91" s="300" t="str">
        <f t="shared" si="38"/>
        <v/>
      </c>
      <c r="S91" s="300" t="str">
        <f t="shared" si="38"/>
        <v/>
      </c>
      <c r="T91" s="300" t="str">
        <f t="shared" si="38"/>
        <v/>
      </c>
      <c r="U91" s="300" t="str">
        <f t="shared" si="38"/>
        <v/>
      </c>
      <c r="V91" s="300" t="str">
        <f t="shared" si="38"/>
        <v/>
      </c>
      <c r="W91" s="300" t="str">
        <f t="shared" si="38"/>
        <v/>
      </c>
      <c r="X91" s="300" t="str">
        <f t="shared" si="38"/>
        <v/>
      </c>
      <c r="Y91" s="300" t="str">
        <f t="shared" si="38"/>
        <v/>
      </c>
      <c r="Z91" s="300" t="str">
        <f t="shared" si="38"/>
        <v/>
      </c>
      <c r="AA91" s="300" t="str">
        <f t="shared" si="38"/>
        <v/>
      </c>
      <c r="AB91" s="1169" t="str">
        <f>"Evolution moyenne " &amp; AnnéeN-2 &amp; " / " &amp; AnnéeN-1</f>
        <v>Evolution moyenne 2008 / 2009</v>
      </c>
      <c r="AC91" s="1171" t="str">
        <f>"Evolution moyenne " &amp; AnnéeN &amp; " / " &amp; AnnéeN+DuréeSimul</f>
        <v>Evolution moyenne 2010 / 2010</v>
      </c>
    </row>
    <row r="92" spans="1:29" s="305" customFormat="1" ht="20.100000000000001" customHeight="1" thickBot="1" x14ac:dyDescent="0.3">
      <c r="A92" s="302"/>
      <c r="B92" s="303" t="s">
        <v>0</v>
      </c>
      <c r="C92" s="304" t="s">
        <v>208</v>
      </c>
      <c r="D92" s="299"/>
      <c r="E92" s="59">
        <f>F92-1</f>
        <v>2008</v>
      </c>
      <c r="F92" s="60">
        <f>G92-1</f>
        <v>2009</v>
      </c>
      <c r="G92" s="57">
        <f>AnnéeN</f>
        <v>2010</v>
      </c>
      <c r="H92" s="110">
        <f>G92+1</f>
        <v>2011</v>
      </c>
      <c r="I92" s="59">
        <f t="shared" ref="I92:AA92" si="39">H92+1</f>
        <v>2012</v>
      </c>
      <c r="J92" s="59">
        <f t="shared" si="39"/>
        <v>2013</v>
      </c>
      <c r="K92" s="59">
        <f t="shared" si="39"/>
        <v>2014</v>
      </c>
      <c r="L92" s="59">
        <f t="shared" si="39"/>
        <v>2015</v>
      </c>
      <c r="M92" s="59">
        <f t="shared" si="39"/>
        <v>2016</v>
      </c>
      <c r="N92" s="59">
        <f t="shared" si="39"/>
        <v>2017</v>
      </c>
      <c r="O92" s="59">
        <f t="shared" si="39"/>
        <v>2018</v>
      </c>
      <c r="P92" s="59">
        <f t="shared" si="39"/>
        <v>2019</v>
      </c>
      <c r="Q92" s="59">
        <f t="shared" si="39"/>
        <v>2020</v>
      </c>
      <c r="R92" s="59">
        <f t="shared" si="39"/>
        <v>2021</v>
      </c>
      <c r="S92" s="59">
        <f t="shared" si="39"/>
        <v>2022</v>
      </c>
      <c r="T92" s="59">
        <f t="shared" si="39"/>
        <v>2023</v>
      </c>
      <c r="U92" s="59">
        <f t="shared" si="39"/>
        <v>2024</v>
      </c>
      <c r="V92" s="59">
        <f t="shared" si="39"/>
        <v>2025</v>
      </c>
      <c r="W92" s="59">
        <f t="shared" si="39"/>
        <v>2026</v>
      </c>
      <c r="X92" s="59">
        <f t="shared" si="39"/>
        <v>2027</v>
      </c>
      <c r="Y92" s="59">
        <f t="shared" si="39"/>
        <v>2028</v>
      </c>
      <c r="Z92" s="59">
        <f t="shared" si="39"/>
        <v>2029</v>
      </c>
      <c r="AA92" s="59">
        <f t="shared" si="39"/>
        <v>2030</v>
      </c>
      <c r="AB92" s="1170"/>
      <c r="AC92" s="1172"/>
    </row>
    <row r="93" spans="1:29" s="306" customFormat="1" ht="5.0999999999999996" customHeight="1" thickBot="1" x14ac:dyDescent="0.3">
      <c r="B93" s="317"/>
      <c r="C93" s="318"/>
      <c r="D93" s="299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921"/>
      <c r="AC93" s="921"/>
    </row>
    <row r="94" spans="1:29" ht="18" customHeight="1" x14ac:dyDescent="0.25">
      <c r="B94" s="352"/>
      <c r="C94" s="353" t="s">
        <v>10</v>
      </c>
      <c r="D94" s="299"/>
      <c r="E94" s="554">
        <f>+E98+E101</f>
        <v>0</v>
      </c>
      <c r="F94" s="555">
        <f>+F98+F101</f>
        <v>0</v>
      </c>
      <c r="G94" s="556">
        <f>+G98+G101</f>
        <v>0</v>
      </c>
      <c r="H94" s="557">
        <f t="shared" ref="H94:AA94" si="40">+H98+H101</f>
        <v>0</v>
      </c>
      <c r="I94" s="554">
        <f t="shared" si="40"/>
        <v>0</v>
      </c>
      <c r="J94" s="554">
        <f t="shared" si="40"/>
        <v>0</v>
      </c>
      <c r="K94" s="554">
        <f t="shared" si="40"/>
        <v>0</v>
      </c>
      <c r="L94" s="554">
        <f t="shared" si="40"/>
        <v>0</v>
      </c>
      <c r="M94" s="554">
        <f t="shared" si="40"/>
        <v>0</v>
      </c>
      <c r="N94" s="554">
        <f t="shared" si="40"/>
        <v>0</v>
      </c>
      <c r="O94" s="554">
        <f t="shared" si="40"/>
        <v>0</v>
      </c>
      <c r="P94" s="554">
        <f t="shared" si="40"/>
        <v>0</v>
      </c>
      <c r="Q94" s="554">
        <f t="shared" si="40"/>
        <v>0</v>
      </c>
      <c r="R94" s="554">
        <f t="shared" si="40"/>
        <v>0</v>
      </c>
      <c r="S94" s="554">
        <f t="shared" si="40"/>
        <v>0</v>
      </c>
      <c r="T94" s="554">
        <f t="shared" si="40"/>
        <v>0</v>
      </c>
      <c r="U94" s="554">
        <f t="shared" si="40"/>
        <v>0</v>
      </c>
      <c r="V94" s="554">
        <f t="shared" si="40"/>
        <v>0</v>
      </c>
      <c r="W94" s="554">
        <f t="shared" si="40"/>
        <v>0</v>
      </c>
      <c r="X94" s="554">
        <f t="shared" si="40"/>
        <v>0</v>
      </c>
      <c r="Y94" s="554">
        <f t="shared" si="40"/>
        <v>0</v>
      </c>
      <c r="Z94" s="554">
        <f t="shared" si="40"/>
        <v>0</v>
      </c>
      <c r="AA94" s="554">
        <f t="shared" si="40"/>
        <v>0</v>
      </c>
      <c r="AB94" s="940" t="str">
        <f t="shared" ref="AB94:AB101" si="41">IF(E94=0,"",(F94-E94)/E94/2)</f>
        <v/>
      </c>
      <c r="AC94" s="941" t="str">
        <f t="shared" ref="AC94:AC101" ca="1" si="42">IF(G94=0,"",(OFFSET(G94,0,DuréeSimul,,)-G94)/G94/DuréeSimul)</f>
        <v/>
      </c>
    </row>
    <row r="95" spans="1:29" s="968" customFormat="1" ht="18" customHeight="1" outlineLevel="1" thickBot="1" x14ac:dyDescent="0.3">
      <c r="B95" s="1009"/>
      <c r="C95" s="1010" t="s">
        <v>386</v>
      </c>
      <c r="D95" s="971"/>
      <c r="E95" s="1004" t="str">
        <f t="shared" ref="E95:AA95" si="43">IF(E53=0,"",E94/E53)</f>
        <v/>
      </c>
      <c r="F95" s="1005" t="str">
        <f t="shared" si="43"/>
        <v/>
      </c>
      <c r="G95" s="1011" t="str">
        <f t="shared" si="43"/>
        <v/>
      </c>
      <c r="H95" s="1012" t="str">
        <f t="shared" si="43"/>
        <v/>
      </c>
      <c r="I95" s="1013" t="str">
        <f t="shared" si="43"/>
        <v/>
      </c>
      <c r="J95" s="1013" t="str">
        <f t="shared" si="43"/>
        <v/>
      </c>
      <c r="K95" s="1013" t="str">
        <f t="shared" si="43"/>
        <v/>
      </c>
      <c r="L95" s="1013" t="str">
        <f t="shared" si="43"/>
        <v/>
      </c>
      <c r="M95" s="1013" t="str">
        <f t="shared" si="43"/>
        <v/>
      </c>
      <c r="N95" s="1013" t="str">
        <f t="shared" si="43"/>
        <v/>
      </c>
      <c r="O95" s="1013" t="str">
        <f t="shared" si="43"/>
        <v/>
      </c>
      <c r="P95" s="1013" t="str">
        <f t="shared" si="43"/>
        <v/>
      </c>
      <c r="Q95" s="1013" t="str">
        <f t="shared" si="43"/>
        <v/>
      </c>
      <c r="R95" s="1013" t="str">
        <f t="shared" si="43"/>
        <v/>
      </c>
      <c r="S95" s="1013" t="str">
        <f t="shared" si="43"/>
        <v/>
      </c>
      <c r="T95" s="1013" t="str">
        <f t="shared" si="43"/>
        <v/>
      </c>
      <c r="U95" s="1013" t="str">
        <f t="shared" si="43"/>
        <v/>
      </c>
      <c r="V95" s="1013" t="str">
        <f t="shared" si="43"/>
        <v/>
      </c>
      <c r="W95" s="1013" t="str">
        <f t="shared" si="43"/>
        <v/>
      </c>
      <c r="X95" s="1013" t="str">
        <f t="shared" si="43"/>
        <v/>
      </c>
      <c r="Y95" s="1013" t="str">
        <f t="shared" si="43"/>
        <v/>
      </c>
      <c r="Z95" s="1013" t="str">
        <f t="shared" si="43"/>
        <v/>
      </c>
      <c r="AA95" s="1013" t="str">
        <f t="shared" si="43"/>
        <v/>
      </c>
      <c r="AB95" s="1014" t="e">
        <f t="shared" si="41"/>
        <v>#VALUE!</v>
      </c>
      <c r="AC95" s="1015" t="e">
        <f t="shared" ca="1" si="42"/>
        <v>#VALUE!</v>
      </c>
    </row>
    <row r="96" spans="1:29" s="301" customFormat="1" ht="45.75" customHeight="1" outlineLevel="1" x14ac:dyDescent="0.25">
      <c r="A96" s="296"/>
      <c r="B96" s="860" t="s">
        <v>406</v>
      </c>
      <c r="C96" s="354" t="str">
        <f>"Dont remboursement contractuel du capital des dettes financières (hors options afférentes à une opération de tirage sur une ligne de trésorerie) - Dette contractée avant le 31/12/" &amp; AnnéeN-1</f>
        <v>Dont remboursement contractuel du capital des dettes financières (hors options afférentes à une opération de tirage sur une ligne de trésorerie) - Dette contractée avant le 31/12/2009</v>
      </c>
      <c r="D96" s="299"/>
      <c r="E96" s="558"/>
      <c r="F96" s="559"/>
      <c r="G96" s="560"/>
      <c r="H96" s="561"/>
      <c r="I96" s="558"/>
      <c r="J96" s="558"/>
      <c r="K96" s="558"/>
      <c r="L96" s="558"/>
      <c r="M96" s="558"/>
      <c r="N96" s="558"/>
      <c r="O96" s="558"/>
      <c r="P96" s="558"/>
      <c r="Q96" s="558"/>
      <c r="R96" s="558"/>
      <c r="S96" s="558"/>
      <c r="T96" s="558"/>
      <c r="U96" s="558"/>
      <c r="V96" s="558"/>
      <c r="W96" s="558"/>
      <c r="X96" s="558"/>
      <c r="Y96" s="558"/>
      <c r="Z96" s="558"/>
      <c r="AA96" s="558"/>
      <c r="AB96" s="942" t="str">
        <f t="shared" si="41"/>
        <v/>
      </c>
      <c r="AC96" s="943" t="str">
        <f t="shared" ca="1" si="42"/>
        <v/>
      </c>
    </row>
    <row r="97" spans="1:29" s="301" customFormat="1" ht="40.5" customHeight="1" outlineLevel="1" x14ac:dyDescent="0.25">
      <c r="A97" s="296"/>
      <c r="B97" s="321" t="s">
        <v>12</v>
      </c>
      <c r="C97" s="355" t="str">
        <f>"Dont charges financières entité juridique - Dette contractée avant le 31/12/" &amp; AnnéeN-1</f>
        <v>Dont charges financières entité juridique - Dette contractée avant le 31/12/2009</v>
      </c>
      <c r="D97" s="299"/>
      <c r="E97" s="558"/>
      <c r="F97" s="559"/>
      <c r="G97" s="560"/>
      <c r="H97" s="561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925" t="str">
        <f t="shared" si="41"/>
        <v/>
      </c>
      <c r="AC97" s="926" t="str">
        <f t="shared" ca="1" si="42"/>
        <v/>
      </c>
    </row>
    <row r="98" spans="1:29" s="301" customFormat="1" ht="40.5" customHeight="1" outlineLevel="1" thickBot="1" x14ac:dyDescent="0.3">
      <c r="A98" s="296"/>
      <c r="B98" s="356"/>
      <c r="C98" s="357" t="str">
        <f>"Total charge annuelle de la dette - Dette contractée avant le 31/12/" &amp; AnnéeN-1</f>
        <v>Total charge annuelle de la dette - Dette contractée avant le 31/12/2009</v>
      </c>
      <c r="D98" s="299"/>
      <c r="E98" s="562">
        <f t="shared" ref="E98:AA98" si="44">E96+E97</f>
        <v>0</v>
      </c>
      <c r="F98" s="563">
        <f t="shared" si="44"/>
        <v>0</v>
      </c>
      <c r="G98" s="564">
        <f t="shared" si="44"/>
        <v>0</v>
      </c>
      <c r="H98" s="565">
        <f t="shared" si="44"/>
        <v>0</v>
      </c>
      <c r="I98" s="562">
        <f t="shared" si="44"/>
        <v>0</v>
      </c>
      <c r="J98" s="562">
        <f t="shared" si="44"/>
        <v>0</v>
      </c>
      <c r="K98" s="562">
        <f t="shared" si="44"/>
        <v>0</v>
      </c>
      <c r="L98" s="562">
        <f t="shared" si="44"/>
        <v>0</v>
      </c>
      <c r="M98" s="562">
        <f t="shared" si="44"/>
        <v>0</v>
      </c>
      <c r="N98" s="562">
        <f t="shared" si="44"/>
        <v>0</v>
      </c>
      <c r="O98" s="562">
        <f t="shared" si="44"/>
        <v>0</v>
      </c>
      <c r="P98" s="562">
        <f t="shared" si="44"/>
        <v>0</v>
      </c>
      <c r="Q98" s="562">
        <f t="shared" si="44"/>
        <v>0</v>
      </c>
      <c r="R98" s="562">
        <f t="shared" si="44"/>
        <v>0</v>
      </c>
      <c r="S98" s="562">
        <f t="shared" si="44"/>
        <v>0</v>
      </c>
      <c r="T98" s="562">
        <f t="shared" si="44"/>
        <v>0</v>
      </c>
      <c r="U98" s="562">
        <f t="shared" si="44"/>
        <v>0</v>
      </c>
      <c r="V98" s="562">
        <f t="shared" si="44"/>
        <v>0</v>
      </c>
      <c r="W98" s="562">
        <f t="shared" si="44"/>
        <v>0</v>
      </c>
      <c r="X98" s="562">
        <f t="shared" si="44"/>
        <v>0</v>
      </c>
      <c r="Y98" s="562">
        <f t="shared" si="44"/>
        <v>0</v>
      </c>
      <c r="Z98" s="562">
        <f t="shared" si="44"/>
        <v>0</v>
      </c>
      <c r="AA98" s="562">
        <f t="shared" si="44"/>
        <v>0</v>
      </c>
      <c r="AB98" s="944" t="str">
        <f t="shared" si="41"/>
        <v/>
      </c>
      <c r="AC98" s="945" t="str">
        <f t="shared" ca="1" si="42"/>
        <v/>
      </c>
    </row>
    <row r="99" spans="1:29" s="301" customFormat="1" ht="45.75" customHeight="1" outlineLevel="1" x14ac:dyDescent="0.25">
      <c r="A99" s="296"/>
      <c r="B99" s="358" t="s">
        <v>11</v>
      </c>
      <c r="C99" s="359" t="str">
        <f>"Dont remboursement contractuel du capital des dettes financières (hors options afférentes à une opération de tirage sur une ligne de trésorerie) - Dette contractée à partir du 01/01/" &amp; AnnéeN</f>
        <v>Dont remboursement contractuel du capital des dettes financières (hors options afférentes à une opération de tirage sur une ligne de trésorerie) - Dette contractée à partir du 01/01/2010</v>
      </c>
      <c r="D99" s="299"/>
      <c r="E99" s="566"/>
      <c r="F99" s="567"/>
      <c r="G99" s="568"/>
      <c r="H99" s="569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925" t="str">
        <f t="shared" si="41"/>
        <v/>
      </c>
      <c r="AC99" s="926" t="str">
        <f t="shared" ca="1" si="42"/>
        <v/>
      </c>
    </row>
    <row r="100" spans="1:29" s="301" customFormat="1" ht="29.45" customHeight="1" outlineLevel="1" x14ac:dyDescent="0.25">
      <c r="A100" s="296"/>
      <c r="B100" s="321" t="s">
        <v>12</v>
      </c>
      <c r="C100" s="355" t="str">
        <f>"Dont charges financières entité juridique - Dette contractée à partir du 1/1/" &amp; AnnéeN</f>
        <v>Dont charges financières entité juridique - Dette contractée à partir du 1/1/2010</v>
      </c>
      <c r="D100" s="299"/>
      <c r="E100" s="571"/>
      <c r="F100" s="572"/>
      <c r="G100" s="560"/>
      <c r="H100" s="561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925" t="str">
        <f t="shared" si="41"/>
        <v/>
      </c>
      <c r="AC100" s="926" t="str">
        <f t="shared" ca="1" si="42"/>
        <v/>
      </c>
    </row>
    <row r="101" spans="1:29" s="301" customFormat="1" ht="28.15" customHeight="1" outlineLevel="1" thickBot="1" x14ac:dyDescent="0.3">
      <c r="A101" s="296"/>
      <c r="B101" s="356"/>
      <c r="C101" s="357" t="str">
        <f>"Total charge annuelle de la dette - Dette contractée à partir du 1/1/" &amp; AnnéeN</f>
        <v>Total charge annuelle de la dette - Dette contractée à partir du 1/1/2010</v>
      </c>
      <c r="D101" s="299"/>
      <c r="E101" s="573"/>
      <c r="F101" s="574"/>
      <c r="G101" s="564">
        <f>+G99+G100</f>
        <v>0</v>
      </c>
      <c r="H101" s="565">
        <f t="shared" ref="H101:AA101" si="45">+H99+H100</f>
        <v>0</v>
      </c>
      <c r="I101" s="562">
        <f t="shared" si="45"/>
        <v>0</v>
      </c>
      <c r="J101" s="562">
        <f t="shared" si="45"/>
        <v>0</v>
      </c>
      <c r="K101" s="562">
        <f t="shared" si="45"/>
        <v>0</v>
      </c>
      <c r="L101" s="562">
        <f t="shared" si="45"/>
        <v>0</v>
      </c>
      <c r="M101" s="562">
        <f t="shared" si="45"/>
        <v>0</v>
      </c>
      <c r="N101" s="562">
        <f t="shared" si="45"/>
        <v>0</v>
      </c>
      <c r="O101" s="562">
        <f t="shared" si="45"/>
        <v>0</v>
      </c>
      <c r="P101" s="562">
        <f t="shared" si="45"/>
        <v>0</v>
      </c>
      <c r="Q101" s="562">
        <f t="shared" si="45"/>
        <v>0</v>
      </c>
      <c r="R101" s="562">
        <f t="shared" si="45"/>
        <v>0</v>
      </c>
      <c r="S101" s="562">
        <f t="shared" si="45"/>
        <v>0</v>
      </c>
      <c r="T101" s="562">
        <f t="shared" si="45"/>
        <v>0</v>
      </c>
      <c r="U101" s="562">
        <f t="shared" si="45"/>
        <v>0</v>
      </c>
      <c r="V101" s="562">
        <f t="shared" si="45"/>
        <v>0</v>
      </c>
      <c r="W101" s="562">
        <f t="shared" si="45"/>
        <v>0</v>
      </c>
      <c r="X101" s="562">
        <f t="shared" si="45"/>
        <v>0</v>
      </c>
      <c r="Y101" s="562">
        <f t="shared" si="45"/>
        <v>0</v>
      </c>
      <c r="Z101" s="562">
        <f t="shared" si="45"/>
        <v>0</v>
      </c>
      <c r="AA101" s="562">
        <f t="shared" si="45"/>
        <v>0</v>
      </c>
      <c r="AB101" s="944" t="str">
        <f t="shared" si="41"/>
        <v/>
      </c>
      <c r="AC101" s="945" t="str">
        <f t="shared" ca="1" si="42"/>
        <v/>
      </c>
    </row>
    <row r="102" spans="1:29" s="306" customFormat="1" ht="5.0999999999999996" customHeight="1" outlineLevel="1" thickBot="1" x14ac:dyDescent="0.3">
      <c r="B102" s="317"/>
      <c r="C102" s="318"/>
      <c r="D102" s="299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921"/>
      <c r="AC102" s="921"/>
    </row>
    <row r="103" spans="1:29" s="301" customFormat="1" ht="30" outlineLevel="1" x14ac:dyDescent="0.25">
      <c r="A103" s="296"/>
      <c r="B103" s="358" t="s">
        <v>288</v>
      </c>
      <c r="C103" s="359" t="s">
        <v>13</v>
      </c>
      <c r="D103" s="299"/>
      <c r="E103" s="570"/>
      <c r="F103" s="575">
        <f>E103+F100-F99</f>
        <v>0</v>
      </c>
      <c r="G103" s="568">
        <f t="shared" ref="G103:AA103" si="46">F103+G100-G99</f>
        <v>0</v>
      </c>
      <c r="H103" s="569">
        <f t="shared" si="46"/>
        <v>0</v>
      </c>
      <c r="I103" s="570">
        <f t="shared" si="46"/>
        <v>0</v>
      </c>
      <c r="J103" s="570">
        <f t="shared" si="46"/>
        <v>0</v>
      </c>
      <c r="K103" s="570">
        <f t="shared" si="46"/>
        <v>0</v>
      </c>
      <c r="L103" s="570">
        <f t="shared" si="46"/>
        <v>0</v>
      </c>
      <c r="M103" s="570">
        <f t="shared" si="46"/>
        <v>0</v>
      </c>
      <c r="N103" s="570">
        <f t="shared" si="46"/>
        <v>0</v>
      </c>
      <c r="O103" s="570">
        <f t="shared" si="46"/>
        <v>0</v>
      </c>
      <c r="P103" s="570">
        <f t="shared" si="46"/>
        <v>0</v>
      </c>
      <c r="Q103" s="570">
        <f t="shared" si="46"/>
        <v>0</v>
      </c>
      <c r="R103" s="570">
        <f t="shared" si="46"/>
        <v>0</v>
      </c>
      <c r="S103" s="570">
        <f t="shared" si="46"/>
        <v>0</v>
      </c>
      <c r="T103" s="570">
        <f t="shared" si="46"/>
        <v>0</v>
      </c>
      <c r="U103" s="570">
        <f t="shared" si="46"/>
        <v>0</v>
      </c>
      <c r="V103" s="570">
        <f t="shared" si="46"/>
        <v>0</v>
      </c>
      <c r="W103" s="570">
        <f t="shared" si="46"/>
        <v>0</v>
      </c>
      <c r="X103" s="570">
        <f t="shared" si="46"/>
        <v>0</v>
      </c>
      <c r="Y103" s="570">
        <f t="shared" si="46"/>
        <v>0</v>
      </c>
      <c r="Z103" s="570">
        <f t="shared" si="46"/>
        <v>0</v>
      </c>
      <c r="AA103" s="570">
        <f t="shared" si="46"/>
        <v>0</v>
      </c>
      <c r="AB103" s="938" t="str">
        <f>IF(E103=0,"",(F103-E103)/E103/2)</f>
        <v/>
      </c>
      <c r="AC103" s="939" t="str">
        <f ca="1">IF(G103=0,"",(OFFSET(G103,0,DuréeSimul,,)-G103)/G103/DuréeSimul)</f>
        <v/>
      </c>
    </row>
    <row r="104" spans="1:29" s="968" customFormat="1" ht="18" customHeight="1" outlineLevel="1" thickBot="1" x14ac:dyDescent="0.3">
      <c r="B104" s="1009"/>
      <c r="C104" s="1010" t="s">
        <v>164</v>
      </c>
      <c r="D104" s="971"/>
      <c r="E104" s="1004" t="str">
        <f>IF(E86=0,"",E103/E86)</f>
        <v/>
      </c>
      <c r="F104" s="1005" t="str">
        <f>IF(F86=0,"",F103/F86)</f>
        <v/>
      </c>
      <c r="G104" s="1011" t="str">
        <f>IF(G86=0,"",G103/G86)</f>
        <v/>
      </c>
      <c r="H104" s="1012" t="str">
        <f t="shared" ref="H104:AA104" si="47">IF(H86=0,"",H103/H86)</f>
        <v/>
      </c>
      <c r="I104" s="1013" t="str">
        <f t="shared" si="47"/>
        <v/>
      </c>
      <c r="J104" s="1013" t="str">
        <f t="shared" si="47"/>
        <v/>
      </c>
      <c r="K104" s="1013" t="str">
        <f t="shared" si="47"/>
        <v/>
      </c>
      <c r="L104" s="1013" t="str">
        <f t="shared" si="47"/>
        <v/>
      </c>
      <c r="M104" s="1013" t="str">
        <f t="shared" si="47"/>
        <v/>
      </c>
      <c r="N104" s="1013" t="str">
        <f t="shared" si="47"/>
        <v/>
      </c>
      <c r="O104" s="1013" t="str">
        <f t="shared" si="47"/>
        <v/>
      </c>
      <c r="P104" s="1013" t="str">
        <f t="shared" si="47"/>
        <v/>
      </c>
      <c r="Q104" s="1013" t="str">
        <f t="shared" si="47"/>
        <v/>
      </c>
      <c r="R104" s="1013" t="str">
        <f t="shared" si="47"/>
        <v/>
      </c>
      <c r="S104" s="1013" t="str">
        <f t="shared" si="47"/>
        <v/>
      </c>
      <c r="T104" s="1013" t="str">
        <f t="shared" si="47"/>
        <v/>
      </c>
      <c r="U104" s="1013" t="str">
        <f t="shared" si="47"/>
        <v/>
      </c>
      <c r="V104" s="1013" t="str">
        <f t="shared" si="47"/>
        <v/>
      </c>
      <c r="W104" s="1013" t="str">
        <f t="shared" si="47"/>
        <v/>
      </c>
      <c r="X104" s="1013" t="str">
        <f t="shared" si="47"/>
        <v/>
      </c>
      <c r="Y104" s="1013" t="str">
        <f t="shared" si="47"/>
        <v/>
      </c>
      <c r="Z104" s="1013" t="str">
        <f t="shared" si="47"/>
        <v/>
      </c>
      <c r="AA104" s="1013" t="str">
        <f t="shared" si="47"/>
        <v/>
      </c>
      <c r="AB104" s="987" t="e">
        <f>IF(E104=0,"",(F104-E104)/E104/2)</f>
        <v>#VALUE!</v>
      </c>
      <c r="AC104" s="988" t="e">
        <f ca="1">IF(G104=0,"",(OFFSET(G104,0,DuréeSimul,,)-G104)/G104/DuréeSimul)</f>
        <v>#VALUE!</v>
      </c>
    </row>
    <row r="105" spans="1:29" ht="27.6" customHeight="1" x14ac:dyDescent="0.25">
      <c r="B105" s="352"/>
      <c r="C105" s="353" t="s">
        <v>14</v>
      </c>
      <c r="D105" s="299"/>
      <c r="E105" s="554">
        <f t="shared" ref="E105:AA105" si="48">E57-E94</f>
        <v>0</v>
      </c>
      <c r="F105" s="555">
        <f t="shared" si="48"/>
        <v>0</v>
      </c>
      <c r="G105" s="556">
        <f t="shared" si="48"/>
        <v>0</v>
      </c>
      <c r="H105" s="557">
        <f t="shared" si="48"/>
        <v>0</v>
      </c>
      <c r="I105" s="554">
        <f t="shared" si="48"/>
        <v>0</v>
      </c>
      <c r="J105" s="554">
        <f t="shared" si="48"/>
        <v>0</v>
      </c>
      <c r="K105" s="554">
        <f t="shared" si="48"/>
        <v>0</v>
      </c>
      <c r="L105" s="554">
        <f t="shared" si="48"/>
        <v>0</v>
      </c>
      <c r="M105" s="554">
        <f t="shared" si="48"/>
        <v>0</v>
      </c>
      <c r="N105" s="554">
        <f t="shared" si="48"/>
        <v>0</v>
      </c>
      <c r="O105" s="554">
        <f t="shared" si="48"/>
        <v>0</v>
      </c>
      <c r="P105" s="554">
        <f t="shared" si="48"/>
        <v>0</v>
      </c>
      <c r="Q105" s="554">
        <f t="shared" si="48"/>
        <v>0</v>
      </c>
      <c r="R105" s="554">
        <f t="shared" si="48"/>
        <v>0</v>
      </c>
      <c r="S105" s="554">
        <f t="shared" si="48"/>
        <v>0</v>
      </c>
      <c r="T105" s="554">
        <f t="shared" si="48"/>
        <v>0</v>
      </c>
      <c r="U105" s="554">
        <f t="shared" si="48"/>
        <v>0</v>
      </c>
      <c r="V105" s="554">
        <f t="shared" si="48"/>
        <v>0</v>
      </c>
      <c r="W105" s="554">
        <f t="shared" si="48"/>
        <v>0</v>
      </c>
      <c r="X105" s="554">
        <f t="shared" si="48"/>
        <v>0</v>
      </c>
      <c r="Y105" s="554">
        <f t="shared" si="48"/>
        <v>0</v>
      </c>
      <c r="Z105" s="554">
        <f t="shared" si="48"/>
        <v>0</v>
      </c>
      <c r="AA105" s="554">
        <f t="shared" si="48"/>
        <v>0</v>
      </c>
      <c r="AB105" s="940" t="str">
        <f>IF(E105=0,"",(F105-E105)/E105/2)</f>
        <v/>
      </c>
      <c r="AC105" s="941" t="str">
        <f ca="1">IF(G105=0,"",(OFFSET(G105,0,DuréeSimul,,)-G105)/G105/DuréeSimul)</f>
        <v/>
      </c>
    </row>
    <row r="106" spans="1:29" s="968" customFormat="1" ht="18" customHeight="1" thickBot="1" x14ac:dyDescent="0.3">
      <c r="B106" s="1009"/>
      <c r="C106" s="1010" t="s">
        <v>88</v>
      </c>
      <c r="D106" s="971"/>
      <c r="E106" s="1004" t="str">
        <f t="shared" ref="E106:AA106" si="49">IF(E53=0,"",E105/E53)</f>
        <v/>
      </c>
      <c r="F106" s="1005" t="str">
        <f t="shared" si="49"/>
        <v/>
      </c>
      <c r="G106" s="1011" t="str">
        <f t="shared" si="49"/>
        <v/>
      </c>
      <c r="H106" s="1012" t="str">
        <f t="shared" si="49"/>
        <v/>
      </c>
      <c r="I106" s="1013" t="str">
        <f t="shared" si="49"/>
        <v/>
      </c>
      <c r="J106" s="1013" t="str">
        <f t="shared" si="49"/>
        <v/>
      </c>
      <c r="K106" s="1013" t="str">
        <f t="shared" si="49"/>
        <v/>
      </c>
      <c r="L106" s="1013" t="str">
        <f t="shared" si="49"/>
        <v/>
      </c>
      <c r="M106" s="1013" t="str">
        <f t="shared" si="49"/>
        <v/>
      </c>
      <c r="N106" s="1013" t="str">
        <f t="shared" si="49"/>
        <v/>
      </c>
      <c r="O106" s="1013" t="str">
        <f t="shared" si="49"/>
        <v/>
      </c>
      <c r="P106" s="1013" t="str">
        <f t="shared" si="49"/>
        <v/>
      </c>
      <c r="Q106" s="1013" t="str">
        <f t="shared" si="49"/>
        <v/>
      </c>
      <c r="R106" s="1013" t="str">
        <f t="shared" si="49"/>
        <v/>
      </c>
      <c r="S106" s="1013" t="str">
        <f t="shared" si="49"/>
        <v/>
      </c>
      <c r="T106" s="1013" t="str">
        <f t="shared" si="49"/>
        <v/>
      </c>
      <c r="U106" s="1013" t="str">
        <f t="shared" si="49"/>
        <v/>
      </c>
      <c r="V106" s="1013" t="str">
        <f t="shared" si="49"/>
        <v/>
      </c>
      <c r="W106" s="1013" t="str">
        <f t="shared" si="49"/>
        <v/>
      </c>
      <c r="X106" s="1013" t="str">
        <f t="shared" si="49"/>
        <v/>
      </c>
      <c r="Y106" s="1013" t="str">
        <f t="shared" si="49"/>
        <v/>
      </c>
      <c r="Z106" s="1013" t="str">
        <f t="shared" si="49"/>
        <v/>
      </c>
      <c r="AA106" s="1013" t="str">
        <f t="shared" si="49"/>
        <v/>
      </c>
      <c r="AB106" s="1014" t="e">
        <f>IF(E106=0,"",(F106-E106)/E106/2)</f>
        <v>#VALUE!</v>
      </c>
      <c r="AC106" s="1015" t="e">
        <f ca="1">IF(G106=0,"",(OFFSET(G106,0,DuréeSimul,,)-G106)/G106/DuréeSimul)</f>
        <v>#VALUE!</v>
      </c>
    </row>
    <row r="107" spans="1:29" s="306" customFormat="1" ht="8.1" customHeight="1" thickBot="1" x14ac:dyDescent="0.3">
      <c r="A107" s="334"/>
      <c r="B107" s="317"/>
      <c r="C107" s="318"/>
      <c r="D107" s="299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934"/>
      <c r="AC107" s="934"/>
    </row>
    <row r="108" spans="1:29" s="301" customFormat="1" ht="24.95" customHeight="1" thickBot="1" x14ac:dyDescent="0.3">
      <c r="A108" s="1173" t="s">
        <v>60</v>
      </c>
      <c r="B108" s="1173"/>
      <c r="C108" s="1173"/>
      <c r="D108" s="299"/>
      <c r="E108" s="300" t="str">
        <f t="shared" ref="E108:AA108" si="50">IF(E109=AnnéeDemInvest,"Démarrage du projet",IF(E109=AnnéeFinInvest,"Fin du projet",""))</f>
        <v/>
      </c>
      <c r="F108" s="300" t="str">
        <f t="shared" si="50"/>
        <v/>
      </c>
      <c r="G108" s="300" t="str">
        <f t="shared" si="50"/>
        <v/>
      </c>
      <c r="H108" s="300" t="str">
        <f t="shared" si="50"/>
        <v/>
      </c>
      <c r="I108" s="300" t="str">
        <f t="shared" si="50"/>
        <v/>
      </c>
      <c r="J108" s="300" t="str">
        <f t="shared" si="50"/>
        <v/>
      </c>
      <c r="K108" s="300" t="str">
        <f t="shared" si="50"/>
        <v/>
      </c>
      <c r="L108" s="300" t="str">
        <f t="shared" si="50"/>
        <v/>
      </c>
      <c r="M108" s="300" t="str">
        <f t="shared" si="50"/>
        <v/>
      </c>
      <c r="N108" s="300" t="str">
        <f t="shared" si="50"/>
        <v/>
      </c>
      <c r="O108" s="300" t="str">
        <f t="shared" si="50"/>
        <v/>
      </c>
      <c r="P108" s="300" t="str">
        <f t="shared" si="50"/>
        <v/>
      </c>
      <c r="Q108" s="300" t="str">
        <f t="shared" si="50"/>
        <v/>
      </c>
      <c r="R108" s="300" t="str">
        <f t="shared" si="50"/>
        <v/>
      </c>
      <c r="S108" s="300" t="str">
        <f t="shared" si="50"/>
        <v/>
      </c>
      <c r="T108" s="300" t="str">
        <f t="shared" si="50"/>
        <v/>
      </c>
      <c r="U108" s="300" t="str">
        <f t="shared" si="50"/>
        <v/>
      </c>
      <c r="V108" s="300" t="str">
        <f t="shared" si="50"/>
        <v/>
      </c>
      <c r="W108" s="300" t="str">
        <f t="shared" si="50"/>
        <v/>
      </c>
      <c r="X108" s="300" t="str">
        <f t="shared" si="50"/>
        <v/>
      </c>
      <c r="Y108" s="300" t="str">
        <f t="shared" si="50"/>
        <v/>
      </c>
      <c r="Z108" s="300" t="str">
        <f t="shared" si="50"/>
        <v/>
      </c>
      <c r="AA108" s="300" t="str">
        <f t="shared" si="50"/>
        <v/>
      </c>
      <c r="AB108" s="1169" t="str">
        <f>"Evolution moyenne " &amp; AnnéeN-2 &amp; " / " &amp; AnnéeN-1</f>
        <v>Evolution moyenne 2008 / 2009</v>
      </c>
      <c r="AC108" s="1171" t="str">
        <f>"Evolution moyenne " &amp; AnnéeN &amp; " / " &amp; AnnéeN+DuréeSimul</f>
        <v>Evolution moyenne 2010 / 2010</v>
      </c>
    </row>
    <row r="109" spans="1:29" s="305" customFormat="1" ht="20.100000000000001" customHeight="1" thickBot="1" x14ac:dyDescent="0.3">
      <c r="A109" s="302"/>
      <c r="B109" s="303" t="s">
        <v>0</v>
      </c>
      <c r="C109" s="304" t="s">
        <v>208</v>
      </c>
      <c r="D109" s="299"/>
      <c r="E109" s="59">
        <f>F109-1</f>
        <v>2008</v>
      </c>
      <c r="F109" s="60">
        <f>G109-1</f>
        <v>2009</v>
      </c>
      <c r="G109" s="57">
        <f>AnnéeN</f>
        <v>2010</v>
      </c>
      <c r="H109" s="110">
        <f>G109+1</f>
        <v>2011</v>
      </c>
      <c r="I109" s="59">
        <f t="shared" ref="I109:AA109" si="51">H109+1</f>
        <v>2012</v>
      </c>
      <c r="J109" s="59">
        <f t="shared" si="51"/>
        <v>2013</v>
      </c>
      <c r="K109" s="59">
        <f t="shared" si="51"/>
        <v>2014</v>
      </c>
      <c r="L109" s="59">
        <f t="shared" si="51"/>
        <v>2015</v>
      </c>
      <c r="M109" s="59">
        <f t="shared" si="51"/>
        <v>2016</v>
      </c>
      <c r="N109" s="59">
        <f t="shared" si="51"/>
        <v>2017</v>
      </c>
      <c r="O109" s="59">
        <f t="shared" si="51"/>
        <v>2018</v>
      </c>
      <c r="P109" s="59">
        <f t="shared" si="51"/>
        <v>2019</v>
      </c>
      <c r="Q109" s="59">
        <f t="shared" si="51"/>
        <v>2020</v>
      </c>
      <c r="R109" s="59">
        <f t="shared" si="51"/>
        <v>2021</v>
      </c>
      <c r="S109" s="59">
        <f t="shared" si="51"/>
        <v>2022</v>
      </c>
      <c r="T109" s="59">
        <f t="shared" si="51"/>
        <v>2023</v>
      </c>
      <c r="U109" s="59">
        <f t="shared" si="51"/>
        <v>2024</v>
      </c>
      <c r="V109" s="59">
        <f t="shared" si="51"/>
        <v>2025</v>
      </c>
      <c r="W109" s="59">
        <f t="shared" si="51"/>
        <v>2026</v>
      </c>
      <c r="X109" s="59">
        <f t="shared" si="51"/>
        <v>2027</v>
      </c>
      <c r="Y109" s="59">
        <f t="shared" si="51"/>
        <v>2028</v>
      </c>
      <c r="Z109" s="59">
        <f t="shared" si="51"/>
        <v>2029</v>
      </c>
      <c r="AA109" s="59">
        <f t="shared" si="51"/>
        <v>2030</v>
      </c>
      <c r="AB109" s="1170"/>
      <c r="AC109" s="1172"/>
    </row>
    <row r="110" spans="1:29" s="306" customFormat="1" ht="5.0999999999999996" customHeight="1" thickBot="1" x14ac:dyDescent="0.3">
      <c r="B110" s="317"/>
      <c r="C110" s="318"/>
      <c r="D110" s="299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921"/>
      <c r="AC110" s="921"/>
    </row>
    <row r="111" spans="1:29" ht="18" customHeight="1" thickBot="1" x14ac:dyDescent="0.3">
      <c r="B111" s="360"/>
      <c r="C111" s="361" t="s">
        <v>15</v>
      </c>
      <c r="D111" s="299"/>
      <c r="E111" s="576">
        <f t="shared" ref="E111:AA111" si="52">+E112+E122</f>
        <v>0</v>
      </c>
      <c r="F111" s="577">
        <f t="shared" si="52"/>
        <v>0</v>
      </c>
      <c r="G111" s="578">
        <f t="shared" si="52"/>
        <v>0</v>
      </c>
      <c r="H111" s="579">
        <f t="shared" si="52"/>
        <v>0</v>
      </c>
      <c r="I111" s="580">
        <f t="shared" si="52"/>
        <v>0</v>
      </c>
      <c r="J111" s="580">
        <f t="shared" si="52"/>
        <v>0</v>
      </c>
      <c r="K111" s="580">
        <f t="shared" si="52"/>
        <v>0</v>
      </c>
      <c r="L111" s="580">
        <f t="shared" si="52"/>
        <v>0</v>
      </c>
      <c r="M111" s="580">
        <f t="shared" si="52"/>
        <v>0</v>
      </c>
      <c r="N111" s="580">
        <f t="shared" si="52"/>
        <v>0</v>
      </c>
      <c r="O111" s="580">
        <f t="shared" si="52"/>
        <v>0</v>
      </c>
      <c r="P111" s="580">
        <f t="shared" si="52"/>
        <v>0</v>
      </c>
      <c r="Q111" s="580">
        <f t="shared" si="52"/>
        <v>0</v>
      </c>
      <c r="R111" s="580">
        <f t="shared" si="52"/>
        <v>0</v>
      </c>
      <c r="S111" s="580">
        <f t="shared" si="52"/>
        <v>0</v>
      </c>
      <c r="T111" s="580">
        <f t="shared" si="52"/>
        <v>0</v>
      </c>
      <c r="U111" s="580">
        <f t="shared" si="52"/>
        <v>0</v>
      </c>
      <c r="V111" s="580">
        <f t="shared" si="52"/>
        <v>0</v>
      </c>
      <c r="W111" s="580">
        <f t="shared" si="52"/>
        <v>0</v>
      </c>
      <c r="X111" s="580">
        <f t="shared" si="52"/>
        <v>0</v>
      </c>
      <c r="Y111" s="580">
        <f t="shared" si="52"/>
        <v>0</v>
      </c>
      <c r="Z111" s="580">
        <f t="shared" si="52"/>
        <v>0</v>
      </c>
      <c r="AA111" s="580">
        <f t="shared" si="52"/>
        <v>0</v>
      </c>
      <c r="AB111" s="946" t="str">
        <f t="shared" ref="AB111:AB139" si="53">IF(E111=0,"",(F111-E111)/E111/2)</f>
        <v/>
      </c>
      <c r="AC111" s="947" t="str">
        <f t="shared" ref="AC111:AC122" ca="1" si="54">IF(G111=0,"",(OFFSET(G111,0,DuréeSimul,,)-G111)/G111/DuréeSimul)</f>
        <v/>
      </c>
    </row>
    <row r="112" spans="1:29" s="362" customFormat="1" ht="18" customHeight="1" outlineLevel="1" x14ac:dyDescent="0.25">
      <c r="B112" s="363"/>
      <c r="C112" s="364" t="s">
        <v>427</v>
      </c>
      <c r="D112" s="299"/>
      <c r="E112" s="581">
        <f t="shared" ref="E112:AA112" si="55">+E113+E115+E116+E117+E121</f>
        <v>0</v>
      </c>
      <c r="F112" s="582">
        <f t="shared" si="55"/>
        <v>0</v>
      </c>
      <c r="G112" s="583">
        <f t="shared" si="55"/>
        <v>0</v>
      </c>
      <c r="H112" s="584">
        <f t="shared" si="55"/>
        <v>0</v>
      </c>
      <c r="I112" s="585">
        <f t="shared" si="55"/>
        <v>0</v>
      </c>
      <c r="J112" s="585">
        <f t="shared" si="55"/>
        <v>0</v>
      </c>
      <c r="K112" s="585">
        <f t="shared" si="55"/>
        <v>0</v>
      </c>
      <c r="L112" s="585">
        <f t="shared" si="55"/>
        <v>0</v>
      </c>
      <c r="M112" s="585">
        <f t="shared" si="55"/>
        <v>0</v>
      </c>
      <c r="N112" s="585">
        <f t="shared" si="55"/>
        <v>0</v>
      </c>
      <c r="O112" s="585">
        <f t="shared" si="55"/>
        <v>0</v>
      </c>
      <c r="P112" s="585">
        <f t="shared" si="55"/>
        <v>0</v>
      </c>
      <c r="Q112" s="585">
        <f t="shared" si="55"/>
        <v>0</v>
      </c>
      <c r="R112" s="585">
        <f t="shared" si="55"/>
        <v>0</v>
      </c>
      <c r="S112" s="585">
        <f t="shared" si="55"/>
        <v>0</v>
      </c>
      <c r="T112" s="585">
        <f t="shared" si="55"/>
        <v>0</v>
      </c>
      <c r="U112" s="585">
        <f t="shared" si="55"/>
        <v>0</v>
      </c>
      <c r="V112" s="585">
        <f t="shared" si="55"/>
        <v>0</v>
      </c>
      <c r="W112" s="585">
        <f t="shared" si="55"/>
        <v>0</v>
      </c>
      <c r="X112" s="585">
        <f t="shared" si="55"/>
        <v>0</v>
      </c>
      <c r="Y112" s="585">
        <f t="shared" si="55"/>
        <v>0</v>
      </c>
      <c r="Z112" s="585">
        <f t="shared" si="55"/>
        <v>0</v>
      </c>
      <c r="AA112" s="585">
        <f t="shared" si="55"/>
        <v>0</v>
      </c>
      <c r="AB112" s="923" t="str">
        <f t="shared" si="53"/>
        <v/>
      </c>
      <c r="AC112" s="924" t="str">
        <f t="shared" ca="1" si="54"/>
        <v/>
      </c>
    </row>
    <row r="113" spans="1:29" ht="18" customHeight="1" outlineLevel="1" x14ac:dyDescent="0.25">
      <c r="B113" s="365" t="s">
        <v>289</v>
      </c>
      <c r="C113" s="366" t="s">
        <v>95</v>
      </c>
      <c r="D113" s="299"/>
      <c r="E113" s="586"/>
      <c r="F113" s="587"/>
      <c r="G113" s="588"/>
      <c r="H113" s="589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925" t="str">
        <f t="shared" si="53"/>
        <v/>
      </c>
      <c r="AC113" s="926" t="str">
        <f t="shared" ca="1" si="54"/>
        <v/>
      </c>
    </row>
    <row r="114" spans="1:29" s="968" customFormat="1" ht="18" customHeight="1" outlineLevel="1" x14ac:dyDescent="0.25">
      <c r="B114" s="1016"/>
      <c r="C114" s="1017" t="s">
        <v>94</v>
      </c>
      <c r="D114" s="971"/>
      <c r="E114" s="1018" t="str">
        <f t="shared" ref="E114:AA114" si="56">IF(E86=0,"",E113/E86)</f>
        <v/>
      </c>
      <c r="F114" s="1019" t="str">
        <f t="shared" si="56"/>
        <v/>
      </c>
      <c r="G114" s="1020" t="str">
        <f t="shared" si="56"/>
        <v/>
      </c>
      <c r="H114" s="1021" t="str">
        <f t="shared" si="56"/>
        <v/>
      </c>
      <c r="I114" s="1018" t="str">
        <f t="shared" si="56"/>
        <v/>
      </c>
      <c r="J114" s="1018" t="str">
        <f t="shared" si="56"/>
        <v/>
      </c>
      <c r="K114" s="1018" t="str">
        <f t="shared" si="56"/>
        <v/>
      </c>
      <c r="L114" s="1018" t="str">
        <f t="shared" si="56"/>
        <v/>
      </c>
      <c r="M114" s="1018" t="str">
        <f t="shared" si="56"/>
        <v/>
      </c>
      <c r="N114" s="1018" t="str">
        <f t="shared" si="56"/>
        <v/>
      </c>
      <c r="O114" s="1018" t="str">
        <f t="shared" si="56"/>
        <v/>
      </c>
      <c r="P114" s="1018" t="str">
        <f t="shared" si="56"/>
        <v/>
      </c>
      <c r="Q114" s="1018" t="str">
        <f t="shared" si="56"/>
        <v/>
      </c>
      <c r="R114" s="1018" t="str">
        <f t="shared" si="56"/>
        <v/>
      </c>
      <c r="S114" s="1018" t="str">
        <f t="shared" si="56"/>
        <v/>
      </c>
      <c r="T114" s="1018" t="str">
        <f t="shared" si="56"/>
        <v/>
      </c>
      <c r="U114" s="1018" t="str">
        <f t="shared" si="56"/>
        <v/>
      </c>
      <c r="V114" s="1018" t="str">
        <f t="shared" si="56"/>
        <v/>
      </c>
      <c r="W114" s="1018" t="str">
        <f t="shared" si="56"/>
        <v/>
      </c>
      <c r="X114" s="1018" t="str">
        <f t="shared" si="56"/>
        <v/>
      </c>
      <c r="Y114" s="1018" t="str">
        <f t="shared" si="56"/>
        <v/>
      </c>
      <c r="Z114" s="1018" t="str">
        <f t="shared" si="56"/>
        <v/>
      </c>
      <c r="AA114" s="1018" t="str">
        <f t="shared" si="56"/>
        <v/>
      </c>
      <c r="AB114" s="976" t="e">
        <f t="shared" si="53"/>
        <v>#VALUE!</v>
      </c>
      <c r="AC114" s="977" t="e">
        <f t="shared" ca="1" si="54"/>
        <v>#VALUE!</v>
      </c>
    </row>
    <row r="115" spans="1:29" s="369" customFormat="1" ht="40.5" customHeight="1" outlineLevel="1" x14ac:dyDescent="0.25">
      <c r="A115" s="296"/>
      <c r="B115" s="368" t="s">
        <v>16</v>
      </c>
      <c r="C115" s="366" t="s">
        <v>91</v>
      </c>
      <c r="D115" s="299"/>
      <c r="E115" s="590"/>
      <c r="F115" s="591"/>
      <c r="G115" s="592"/>
      <c r="H115" s="593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925" t="str">
        <f t="shared" si="53"/>
        <v/>
      </c>
      <c r="AC115" s="926" t="str">
        <f t="shared" ca="1" si="54"/>
        <v/>
      </c>
    </row>
    <row r="116" spans="1:29" s="305" customFormat="1" ht="30" outlineLevel="1" x14ac:dyDescent="0.25">
      <c r="A116" s="296"/>
      <c r="B116" s="368" t="s">
        <v>17</v>
      </c>
      <c r="C116" s="366" t="s">
        <v>165</v>
      </c>
      <c r="D116" s="299"/>
      <c r="E116" s="594"/>
      <c r="F116" s="595"/>
      <c r="G116" s="596"/>
      <c r="H116" s="597"/>
      <c r="I116" s="594"/>
      <c r="J116" s="594"/>
      <c r="K116" s="594"/>
      <c r="L116" s="594"/>
      <c r="M116" s="594"/>
      <c r="N116" s="594"/>
      <c r="O116" s="594"/>
      <c r="P116" s="594"/>
      <c r="Q116" s="594"/>
      <c r="R116" s="594"/>
      <c r="S116" s="594"/>
      <c r="T116" s="594"/>
      <c r="U116" s="594"/>
      <c r="V116" s="594"/>
      <c r="W116" s="594"/>
      <c r="X116" s="594"/>
      <c r="Y116" s="594"/>
      <c r="Z116" s="594"/>
      <c r="AA116" s="594"/>
      <c r="AB116" s="925" t="str">
        <f t="shared" si="53"/>
        <v/>
      </c>
      <c r="AC116" s="926" t="str">
        <f t="shared" ca="1" si="54"/>
        <v/>
      </c>
    </row>
    <row r="117" spans="1:29" s="305" customFormat="1" ht="29.25" customHeight="1" outlineLevel="1" x14ac:dyDescent="0.25">
      <c r="A117" s="296"/>
      <c r="B117" s="455" t="s">
        <v>17</v>
      </c>
      <c r="C117" s="456" t="s">
        <v>259</v>
      </c>
      <c r="D117" s="299"/>
      <c r="E117" s="1056"/>
      <c r="F117" s="1058"/>
      <c r="G117" s="1059"/>
      <c r="H117" s="1060"/>
      <c r="I117" s="1056"/>
      <c r="J117" s="1056"/>
      <c r="K117" s="1056"/>
      <c r="L117" s="1056"/>
      <c r="M117" s="1056"/>
      <c r="N117" s="1056"/>
      <c r="O117" s="1056"/>
      <c r="P117" s="1056"/>
      <c r="Q117" s="1056"/>
      <c r="R117" s="1056"/>
      <c r="S117" s="1056"/>
      <c r="T117" s="1056"/>
      <c r="U117" s="1056"/>
      <c r="V117" s="1056"/>
      <c r="W117" s="1056"/>
      <c r="X117" s="1056"/>
      <c r="Y117" s="1056"/>
      <c r="Z117" s="1056"/>
      <c r="AA117" s="1056"/>
      <c r="AB117" s="925" t="str">
        <f t="shared" si="53"/>
        <v/>
      </c>
      <c r="AC117" s="926" t="str">
        <f t="shared" ca="1" si="54"/>
        <v/>
      </c>
    </row>
    <row r="118" spans="1:29" ht="18" customHeight="1" outlineLevel="1" x14ac:dyDescent="0.25">
      <c r="B118" s="457"/>
      <c r="C118" s="458" t="s">
        <v>296</v>
      </c>
      <c r="D118" s="299"/>
      <c r="E118" s="1057"/>
      <c r="F118" s="1061"/>
      <c r="G118" s="1062"/>
      <c r="H118" s="1063"/>
      <c r="I118" s="1057"/>
      <c r="J118" s="1057"/>
      <c r="K118" s="1057"/>
      <c r="L118" s="1057"/>
      <c r="M118" s="1057"/>
      <c r="N118" s="1057"/>
      <c r="O118" s="1057"/>
      <c r="P118" s="1057"/>
      <c r="Q118" s="1057"/>
      <c r="R118" s="1057"/>
      <c r="S118" s="1057"/>
      <c r="T118" s="1057"/>
      <c r="U118" s="1057"/>
      <c r="V118" s="1057"/>
      <c r="W118" s="1057"/>
      <c r="X118" s="1057"/>
      <c r="Y118" s="1057"/>
      <c r="Z118" s="1057"/>
      <c r="AA118" s="1057"/>
      <c r="AB118" s="925" t="str">
        <f t="shared" si="53"/>
        <v/>
      </c>
      <c r="AC118" s="926" t="str">
        <f t="shared" ca="1" si="54"/>
        <v/>
      </c>
    </row>
    <row r="119" spans="1:29" ht="18" customHeight="1" outlineLevel="1" x14ac:dyDescent="0.25">
      <c r="B119" s="457"/>
      <c r="C119" s="458" t="s">
        <v>297</v>
      </c>
      <c r="D119" s="299"/>
      <c r="E119" s="1057"/>
      <c r="F119" s="1061"/>
      <c r="G119" s="1062"/>
      <c r="H119" s="1063"/>
      <c r="I119" s="1057"/>
      <c r="J119" s="1057"/>
      <c r="K119" s="1057"/>
      <c r="L119" s="1057"/>
      <c r="M119" s="1057"/>
      <c r="N119" s="1057"/>
      <c r="O119" s="1057"/>
      <c r="P119" s="1057"/>
      <c r="Q119" s="1057"/>
      <c r="R119" s="1057"/>
      <c r="S119" s="1057"/>
      <c r="T119" s="1057"/>
      <c r="U119" s="1057"/>
      <c r="V119" s="1057"/>
      <c r="W119" s="1057"/>
      <c r="X119" s="1057"/>
      <c r="Y119" s="1057"/>
      <c r="Z119" s="1057"/>
      <c r="AA119" s="1057"/>
      <c r="AB119" s="925" t="str">
        <f t="shared" si="53"/>
        <v/>
      </c>
      <c r="AC119" s="926" t="str">
        <f t="shared" ca="1" si="54"/>
        <v/>
      </c>
    </row>
    <row r="120" spans="1:29" ht="25.9" customHeight="1" outlineLevel="1" x14ac:dyDescent="0.25">
      <c r="B120" s="457"/>
      <c r="C120" s="458" t="s">
        <v>298</v>
      </c>
      <c r="D120" s="299"/>
      <c r="E120" s="1057"/>
      <c r="F120" s="1061"/>
      <c r="G120" s="1062"/>
      <c r="H120" s="1063"/>
      <c r="I120" s="1057"/>
      <c r="J120" s="1057"/>
      <c r="K120" s="1057"/>
      <c r="L120" s="1057"/>
      <c r="M120" s="1057"/>
      <c r="N120" s="1057"/>
      <c r="O120" s="1057"/>
      <c r="P120" s="1057"/>
      <c r="Q120" s="1057"/>
      <c r="R120" s="1057"/>
      <c r="S120" s="1057"/>
      <c r="T120" s="1057"/>
      <c r="U120" s="1057"/>
      <c r="V120" s="1057"/>
      <c r="W120" s="1057"/>
      <c r="X120" s="1057"/>
      <c r="Y120" s="1057"/>
      <c r="Z120" s="1057"/>
      <c r="AA120" s="1057"/>
      <c r="AB120" s="925" t="str">
        <f t="shared" si="53"/>
        <v/>
      </c>
      <c r="AC120" s="926" t="str">
        <f t="shared" ca="1" si="54"/>
        <v/>
      </c>
    </row>
    <row r="121" spans="1:29" ht="30.75" outlineLevel="1" thickBot="1" x14ac:dyDescent="0.3">
      <c r="B121" s="372" t="s">
        <v>18</v>
      </c>
      <c r="C121" s="373" t="s">
        <v>92</v>
      </c>
      <c r="D121" s="299"/>
      <c r="E121" s="607"/>
      <c r="F121" s="608"/>
      <c r="G121" s="609"/>
      <c r="H121" s="610"/>
      <c r="I121" s="611"/>
      <c r="J121" s="611"/>
      <c r="K121" s="611"/>
      <c r="L121" s="611"/>
      <c r="M121" s="611"/>
      <c r="N121" s="611"/>
      <c r="O121" s="611"/>
      <c r="P121" s="611"/>
      <c r="Q121" s="611"/>
      <c r="R121" s="611"/>
      <c r="S121" s="611"/>
      <c r="T121" s="611"/>
      <c r="U121" s="611"/>
      <c r="V121" s="611"/>
      <c r="W121" s="611"/>
      <c r="X121" s="611"/>
      <c r="Y121" s="611"/>
      <c r="Z121" s="611"/>
      <c r="AA121" s="611"/>
      <c r="AB121" s="927" t="str">
        <f t="shared" si="53"/>
        <v/>
      </c>
      <c r="AC121" s="928" t="str">
        <f t="shared" ca="1" si="54"/>
        <v/>
      </c>
    </row>
    <row r="122" spans="1:29" ht="33" customHeight="1" outlineLevel="1" thickBot="1" x14ac:dyDescent="0.3">
      <c r="B122" s="374" t="s">
        <v>407</v>
      </c>
      <c r="C122" s="375" t="s">
        <v>428</v>
      </c>
      <c r="D122" s="299"/>
      <c r="E122" s="612"/>
      <c r="F122" s="613"/>
      <c r="G122" s="614"/>
      <c r="H122" s="615"/>
      <c r="I122" s="612"/>
      <c r="J122" s="612"/>
      <c r="K122" s="612"/>
      <c r="L122" s="612"/>
      <c r="M122" s="612"/>
      <c r="N122" s="612"/>
      <c r="O122" s="612"/>
      <c r="P122" s="612"/>
      <c r="Q122" s="612"/>
      <c r="R122" s="612"/>
      <c r="S122" s="612"/>
      <c r="T122" s="612"/>
      <c r="U122" s="612"/>
      <c r="V122" s="612"/>
      <c r="W122" s="612"/>
      <c r="X122" s="612"/>
      <c r="Y122" s="612"/>
      <c r="Z122" s="612"/>
      <c r="AA122" s="612"/>
      <c r="AB122" s="946" t="str">
        <f t="shared" si="53"/>
        <v/>
      </c>
      <c r="AC122" s="947" t="str">
        <f t="shared" ca="1" si="54"/>
        <v/>
      </c>
    </row>
    <row r="123" spans="1:29" s="306" customFormat="1" ht="5.0999999999999996" customHeight="1" thickBot="1" x14ac:dyDescent="0.3">
      <c r="B123" s="317"/>
      <c r="C123" s="318"/>
      <c r="D123" s="299"/>
      <c r="E123" s="531"/>
      <c r="F123" s="531"/>
      <c r="G123" s="531"/>
      <c r="H123" s="531"/>
      <c r="I123" s="531"/>
      <c r="J123" s="531"/>
      <c r="K123" s="531"/>
      <c r="L123" s="531"/>
      <c r="M123" s="531"/>
      <c r="N123" s="531"/>
      <c r="O123" s="531"/>
      <c r="P123" s="531"/>
      <c r="Q123" s="531"/>
      <c r="R123" s="531"/>
      <c r="S123" s="531"/>
      <c r="T123" s="531"/>
      <c r="U123" s="531"/>
      <c r="V123" s="531"/>
      <c r="W123" s="531"/>
      <c r="X123" s="531"/>
      <c r="Y123" s="531"/>
      <c r="Z123" s="531"/>
      <c r="AA123" s="531"/>
      <c r="AB123" s="921"/>
      <c r="AC123" s="921"/>
    </row>
    <row r="124" spans="1:29" s="362" customFormat="1" ht="18" customHeight="1" x14ac:dyDescent="0.25">
      <c r="B124" s="363"/>
      <c r="C124" s="364" t="s">
        <v>19</v>
      </c>
      <c r="D124" s="299"/>
      <c r="E124" s="581">
        <f>+E125+E126+E131</f>
        <v>0</v>
      </c>
      <c r="F124" s="582">
        <f>+F125+F126+F131</f>
        <v>0</v>
      </c>
      <c r="G124" s="583">
        <f>+G125+G126+G131</f>
        <v>0</v>
      </c>
      <c r="H124" s="584">
        <f t="shared" ref="H124:AA124" si="57">+H125+H126+H131</f>
        <v>0</v>
      </c>
      <c r="I124" s="585">
        <f t="shared" si="57"/>
        <v>0</v>
      </c>
      <c r="J124" s="585">
        <f t="shared" si="57"/>
        <v>0</v>
      </c>
      <c r="K124" s="585">
        <f t="shared" si="57"/>
        <v>0</v>
      </c>
      <c r="L124" s="585">
        <f t="shared" si="57"/>
        <v>0</v>
      </c>
      <c r="M124" s="585">
        <f t="shared" si="57"/>
        <v>0</v>
      </c>
      <c r="N124" s="585">
        <f t="shared" si="57"/>
        <v>0</v>
      </c>
      <c r="O124" s="585">
        <f t="shared" si="57"/>
        <v>0</v>
      </c>
      <c r="P124" s="585">
        <f t="shared" si="57"/>
        <v>0</v>
      </c>
      <c r="Q124" s="585">
        <f t="shared" si="57"/>
        <v>0</v>
      </c>
      <c r="R124" s="585">
        <f t="shared" si="57"/>
        <v>0</v>
      </c>
      <c r="S124" s="585">
        <f t="shared" si="57"/>
        <v>0</v>
      </c>
      <c r="T124" s="585">
        <f t="shared" si="57"/>
        <v>0</v>
      </c>
      <c r="U124" s="585">
        <f t="shared" si="57"/>
        <v>0</v>
      </c>
      <c r="V124" s="585">
        <f t="shared" si="57"/>
        <v>0</v>
      </c>
      <c r="W124" s="585">
        <f t="shared" si="57"/>
        <v>0</v>
      </c>
      <c r="X124" s="585">
        <f t="shared" si="57"/>
        <v>0</v>
      </c>
      <c r="Y124" s="585">
        <f t="shared" si="57"/>
        <v>0</v>
      </c>
      <c r="Z124" s="585">
        <f t="shared" si="57"/>
        <v>0</v>
      </c>
      <c r="AA124" s="585">
        <f t="shared" si="57"/>
        <v>0</v>
      </c>
      <c r="AB124" s="923" t="str">
        <f t="shared" si="53"/>
        <v/>
      </c>
      <c r="AC124" s="924" t="str">
        <f t="shared" ref="AC124:AC131" ca="1" si="58">IF(G124=0,"",(OFFSET(G124,0,DuréeSimul,,)-G124)/G124/DuréeSimul)</f>
        <v/>
      </c>
    </row>
    <row r="125" spans="1:29" ht="30" outlineLevel="1" x14ac:dyDescent="0.25">
      <c r="B125" s="376" t="s">
        <v>20</v>
      </c>
      <c r="C125" s="377" t="s">
        <v>21</v>
      </c>
      <c r="D125" s="299"/>
      <c r="E125" s="480">
        <f t="shared" ref="E125:AA125" si="59">E96+E99</f>
        <v>0</v>
      </c>
      <c r="F125" s="481">
        <f t="shared" si="59"/>
        <v>0</v>
      </c>
      <c r="G125" s="482">
        <f t="shared" si="59"/>
        <v>0</v>
      </c>
      <c r="H125" s="483">
        <f t="shared" si="59"/>
        <v>0</v>
      </c>
      <c r="I125" s="480">
        <f t="shared" si="59"/>
        <v>0</v>
      </c>
      <c r="J125" s="480">
        <f t="shared" si="59"/>
        <v>0</v>
      </c>
      <c r="K125" s="480">
        <f t="shared" si="59"/>
        <v>0</v>
      </c>
      <c r="L125" s="480">
        <f t="shared" si="59"/>
        <v>0</v>
      </c>
      <c r="M125" s="480">
        <f t="shared" si="59"/>
        <v>0</v>
      </c>
      <c r="N125" s="480">
        <f t="shared" si="59"/>
        <v>0</v>
      </c>
      <c r="O125" s="480">
        <f t="shared" si="59"/>
        <v>0</v>
      </c>
      <c r="P125" s="480">
        <f t="shared" si="59"/>
        <v>0</v>
      </c>
      <c r="Q125" s="480">
        <f t="shared" si="59"/>
        <v>0</v>
      </c>
      <c r="R125" s="480">
        <f t="shared" si="59"/>
        <v>0</v>
      </c>
      <c r="S125" s="480">
        <f t="shared" si="59"/>
        <v>0</v>
      </c>
      <c r="T125" s="480">
        <f t="shared" si="59"/>
        <v>0</v>
      </c>
      <c r="U125" s="480">
        <f t="shared" si="59"/>
        <v>0</v>
      </c>
      <c r="V125" s="480">
        <f t="shared" si="59"/>
        <v>0</v>
      </c>
      <c r="W125" s="480">
        <f t="shared" si="59"/>
        <v>0</v>
      </c>
      <c r="X125" s="480">
        <f t="shared" si="59"/>
        <v>0</v>
      </c>
      <c r="Y125" s="480">
        <f t="shared" si="59"/>
        <v>0</v>
      </c>
      <c r="Z125" s="480">
        <f t="shared" si="59"/>
        <v>0</v>
      </c>
      <c r="AA125" s="480">
        <f t="shared" si="59"/>
        <v>0</v>
      </c>
      <c r="AB125" s="925" t="str">
        <f t="shared" si="53"/>
        <v/>
      </c>
      <c r="AC125" s="926" t="str">
        <f t="shared" ca="1" si="58"/>
        <v/>
      </c>
    </row>
    <row r="126" spans="1:29" ht="18" customHeight="1" outlineLevel="1" x14ac:dyDescent="0.25">
      <c r="B126" s="376" t="s">
        <v>22</v>
      </c>
      <c r="C126" s="377" t="s">
        <v>23</v>
      </c>
      <c r="D126" s="299"/>
      <c r="E126" s="616">
        <f>+E127+E129+E130</f>
        <v>0</v>
      </c>
      <c r="F126" s="617">
        <f>+F127+F129+F130</f>
        <v>0</v>
      </c>
      <c r="G126" s="618">
        <f>+G127+G129+G130</f>
        <v>0</v>
      </c>
      <c r="H126" s="619">
        <f t="shared" ref="H126:AA126" si="60">+H127+H129+H130</f>
        <v>0</v>
      </c>
      <c r="I126" s="616">
        <f t="shared" si="60"/>
        <v>0</v>
      </c>
      <c r="J126" s="616">
        <f t="shared" si="60"/>
        <v>0</v>
      </c>
      <c r="K126" s="616">
        <f t="shared" si="60"/>
        <v>0</v>
      </c>
      <c r="L126" s="616">
        <f t="shared" si="60"/>
        <v>0</v>
      </c>
      <c r="M126" s="616">
        <f t="shared" si="60"/>
        <v>0</v>
      </c>
      <c r="N126" s="616">
        <f t="shared" si="60"/>
        <v>0</v>
      </c>
      <c r="O126" s="616">
        <f t="shared" si="60"/>
        <v>0</v>
      </c>
      <c r="P126" s="616">
        <f t="shared" si="60"/>
        <v>0</v>
      </c>
      <c r="Q126" s="616">
        <f t="shared" si="60"/>
        <v>0</v>
      </c>
      <c r="R126" s="616">
        <f t="shared" si="60"/>
        <v>0</v>
      </c>
      <c r="S126" s="616">
        <f t="shared" si="60"/>
        <v>0</v>
      </c>
      <c r="T126" s="616">
        <f t="shared" si="60"/>
        <v>0</v>
      </c>
      <c r="U126" s="616">
        <f t="shared" si="60"/>
        <v>0</v>
      </c>
      <c r="V126" s="616">
        <f t="shared" si="60"/>
        <v>0</v>
      </c>
      <c r="W126" s="616">
        <f t="shared" si="60"/>
        <v>0</v>
      </c>
      <c r="X126" s="616">
        <f t="shared" si="60"/>
        <v>0</v>
      </c>
      <c r="Y126" s="616">
        <f t="shared" si="60"/>
        <v>0</v>
      </c>
      <c r="Z126" s="616">
        <f t="shared" si="60"/>
        <v>0</v>
      </c>
      <c r="AA126" s="616">
        <f t="shared" si="60"/>
        <v>0</v>
      </c>
      <c r="AB126" s="931" t="str">
        <f t="shared" si="53"/>
        <v/>
      </c>
      <c r="AC126" s="932" t="str">
        <f t="shared" ca="1" si="58"/>
        <v/>
      </c>
    </row>
    <row r="127" spans="1:29" ht="18" customHeight="1" outlineLevel="1" x14ac:dyDescent="0.25">
      <c r="B127" s="370"/>
      <c r="C127" s="371" t="s">
        <v>24</v>
      </c>
      <c r="D127" s="299"/>
      <c r="E127" s="606"/>
      <c r="F127" s="620"/>
      <c r="G127" s="621"/>
      <c r="H127" s="622"/>
      <c r="I127" s="606"/>
      <c r="J127" s="606"/>
      <c r="K127" s="606"/>
      <c r="L127" s="606"/>
      <c r="M127" s="606"/>
      <c r="N127" s="606"/>
      <c r="O127" s="606"/>
      <c r="P127" s="606"/>
      <c r="Q127" s="606"/>
      <c r="R127" s="606"/>
      <c r="S127" s="606"/>
      <c r="T127" s="606"/>
      <c r="U127" s="606"/>
      <c r="V127" s="606"/>
      <c r="W127" s="606"/>
      <c r="X127" s="606"/>
      <c r="Y127" s="606"/>
      <c r="Z127" s="606"/>
      <c r="AA127" s="606"/>
      <c r="AB127" s="925" t="str">
        <f t="shared" si="53"/>
        <v/>
      </c>
      <c r="AC127" s="926" t="str">
        <f t="shared" ca="1" si="58"/>
        <v/>
      </c>
    </row>
    <row r="128" spans="1:29" s="1022" customFormat="1" ht="18" customHeight="1" outlineLevel="1" x14ac:dyDescent="0.25">
      <c r="B128" s="1023"/>
      <c r="C128" s="1024" t="s">
        <v>387</v>
      </c>
      <c r="D128" s="1025"/>
      <c r="E128" s="1026" t="str">
        <f t="shared" ref="E128:AA128" si="61">IF(E53=0,"",E127/E53)</f>
        <v/>
      </c>
      <c r="F128" s="1027" t="str">
        <f t="shared" si="61"/>
        <v/>
      </c>
      <c r="G128" s="1028" t="str">
        <f t="shared" si="61"/>
        <v/>
      </c>
      <c r="H128" s="1029" t="str">
        <f t="shared" si="61"/>
        <v/>
      </c>
      <c r="I128" s="1026" t="str">
        <f t="shared" si="61"/>
        <v/>
      </c>
      <c r="J128" s="1026" t="str">
        <f t="shared" si="61"/>
        <v/>
      </c>
      <c r="K128" s="1026" t="str">
        <f t="shared" si="61"/>
        <v/>
      </c>
      <c r="L128" s="1026" t="str">
        <f t="shared" si="61"/>
        <v/>
      </c>
      <c r="M128" s="1026" t="str">
        <f t="shared" si="61"/>
        <v/>
      </c>
      <c r="N128" s="1026" t="str">
        <f t="shared" si="61"/>
        <v/>
      </c>
      <c r="O128" s="1026" t="str">
        <f t="shared" si="61"/>
        <v/>
      </c>
      <c r="P128" s="1026" t="str">
        <f t="shared" si="61"/>
        <v/>
      </c>
      <c r="Q128" s="1026" t="str">
        <f t="shared" si="61"/>
        <v/>
      </c>
      <c r="R128" s="1026" t="str">
        <f t="shared" si="61"/>
        <v/>
      </c>
      <c r="S128" s="1026" t="str">
        <f t="shared" si="61"/>
        <v/>
      </c>
      <c r="T128" s="1026" t="str">
        <f t="shared" si="61"/>
        <v/>
      </c>
      <c r="U128" s="1026" t="str">
        <f t="shared" si="61"/>
        <v/>
      </c>
      <c r="V128" s="1026" t="str">
        <f t="shared" si="61"/>
        <v/>
      </c>
      <c r="W128" s="1026" t="str">
        <f t="shared" si="61"/>
        <v/>
      </c>
      <c r="X128" s="1026" t="str">
        <f t="shared" si="61"/>
        <v/>
      </c>
      <c r="Y128" s="1026" t="str">
        <f t="shared" si="61"/>
        <v/>
      </c>
      <c r="Z128" s="1026" t="str">
        <f t="shared" si="61"/>
        <v/>
      </c>
      <c r="AA128" s="1026" t="str">
        <f t="shared" si="61"/>
        <v/>
      </c>
      <c r="AB128" s="1030"/>
      <c r="AC128" s="1031" t="e">
        <f t="shared" ca="1" si="58"/>
        <v>#VALUE!</v>
      </c>
    </row>
    <row r="129" spans="1:29" ht="18" customHeight="1" outlineLevel="1" x14ac:dyDescent="0.25">
      <c r="B129" s="370"/>
      <c r="C129" s="371" t="s">
        <v>166</v>
      </c>
      <c r="D129" s="299"/>
      <c r="E129" s="625"/>
      <c r="F129" s="626"/>
      <c r="G129" s="627"/>
      <c r="H129" s="628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  <c r="T129" s="625"/>
      <c r="U129" s="625"/>
      <c r="V129" s="625"/>
      <c r="W129" s="625"/>
      <c r="X129" s="625"/>
      <c r="Y129" s="625"/>
      <c r="Z129" s="625"/>
      <c r="AA129" s="625"/>
      <c r="AB129" s="925" t="str">
        <f t="shared" si="53"/>
        <v/>
      </c>
      <c r="AC129" s="926" t="str">
        <f t="shared" ca="1" si="58"/>
        <v/>
      </c>
    </row>
    <row r="130" spans="1:29" ht="18" customHeight="1" outlineLevel="1" x14ac:dyDescent="0.25">
      <c r="B130" s="370"/>
      <c r="C130" s="371" t="s">
        <v>25</v>
      </c>
      <c r="D130" s="299"/>
      <c r="E130" s="606"/>
      <c r="F130" s="620"/>
      <c r="G130" s="621"/>
      <c r="H130" s="622"/>
      <c r="I130" s="606"/>
      <c r="J130" s="606"/>
      <c r="K130" s="606"/>
      <c r="L130" s="606"/>
      <c r="M130" s="606"/>
      <c r="N130" s="606"/>
      <c r="O130" s="606"/>
      <c r="P130" s="606"/>
      <c r="Q130" s="606"/>
      <c r="R130" s="606"/>
      <c r="S130" s="606"/>
      <c r="T130" s="606"/>
      <c r="U130" s="606"/>
      <c r="V130" s="606"/>
      <c r="W130" s="606"/>
      <c r="X130" s="606"/>
      <c r="Y130" s="606"/>
      <c r="Z130" s="606"/>
      <c r="AA130" s="606"/>
      <c r="AB130" s="925" t="str">
        <f t="shared" si="53"/>
        <v/>
      </c>
      <c r="AC130" s="926" t="str">
        <f t="shared" ca="1" si="58"/>
        <v/>
      </c>
    </row>
    <row r="131" spans="1:29" ht="18" customHeight="1" outlineLevel="1" thickBot="1" x14ac:dyDescent="0.3">
      <c r="B131" s="378" t="s">
        <v>26</v>
      </c>
      <c r="C131" s="379" t="s">
        <v>27</v>
      </c>
      <c r="D131" s="299"/>
      <c r="E131" s="629"/>
      <c r="F131" s="630"/>
      <c r="G131" s="631"/>
      <c r="H131" s="632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29"/>
      <c r="AA131" s="629"/>
      <c r="AB131" s="927" t="str">
        <f t="shared" si="53"/>
        <v/>
      </c>
      <c r="AC131" s="928" t="str">
        <f t="shared" ca="1" si="58"/>
        <v/>
      </c>
    </row>
    <row r="132" spans="1:29" s="306" customFormat="1" ht="5.0999999999999996" customHeight="1" thickBot="1" x14ac:dyDescent="0.3">
      <c r="B132" s="317"/>
      <c r="C132" s="318"/>
      <c r="D132" s="299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  <c r="S132" s="531"/>
      <c r="T132" s="531"/>
      <c r="U132" s="531"/>
      <c r="V132" s="531"/>
      <c r="W132" s="531"/>
      <c r="X132" s="531"/>
      <c r="Y132" s="531"/>
      <c r="Z132" s="531"/>
      <c r="AA132" s="531"/>
      <c r="AB132" s="921"/>
      <c r="AC132" s="921"/>
    </row>
    <row r="133" spans="1:29" ht="18" customHeight="1" x14ac:dyDescent="0.25">
      <c r="B133" s="380"/>
      <c r="C133" s="381" t="s">
        <v>90</v>
      </c>
      <c r="D133" s="299"/>
      <c r="E133" s="633">
        <f t="shared" ref="E133:AA133" si="62">+E111-E124</f>
        <v>0</v>
      </c>
      <c r="F133" s="634">
        <f t="shared" si="62"/>
        <v>0</v>
      </c>
      <c r="G133" s="635">
        <f t="shared" si="62"/>
        <v>0</v>
      </c>
      <c r="H133" s="636">
        <f t="shared" si="62"/>
        <v>0</v>
      </c>
      <c r="I133" s="637">
        <f t="shared" si="62"/>
        <v>0</v>
      </c>
      <c r="J133" s="637">
        <f t="shared" si="62"/>
        <v>0</v>
      </c>
      <c r="K133" s="637">
        <f t="shared" si="62"/>
        <v>0</v>
      </c>
      <c r="L133" s="637">
        <f t="shared" si="62"/>
        <v>0</v>
      </c>
      <c r="M133" s="637">
        <f t="shared" si="62"/>
        <v>0</v>
      </c>
      <c r="N133" s="637">
        <f t="shared" si="62"/>
        <v>0</v>
      </c>
      <c r="O133" s="637">
        <f t="shared" si="62"/>
        <v>0</v>
      </c>
      <c r="P133" s="637">
        <f t="shared" si="62"/>
        <v>0</v>
      </c>
      <c r="Q133" s="637">
        <f t="shared" si="62"/>
        <v>0</v>
      </c>
      <c r="R133" s="637">
        <f t="shared" si="62"/>
        <v>0</v>
      </c>
      <c r="S133" s="637">
        <f t="shared" si="62"/>
        <v>0</v>
      </c>
      <c r="T133" s="637">
        <f t="shared" si="62"/>
        <v>0</v>
      </c>
      <c r="U133" s="637">
        <f t="shared" si="62"/>
        <v>0</v>
      </c>
      <c r="V133" s="637">
        <f t="shared" si="62"/>
        <v>0</v>
      </c>
      <c r="W133" s="637">
        <f t="shared" si="62"/>
        <v>0</v>
      </c>
      <c r="X133" s="637">
        <f t="shared" si="62"/>
        <v>0</v>
      </c>
      <c r="Y133" s="637">
        <f t="shared" si="62"/>
        <v>0</v>
      </c>
      <c r="Z133" s="637">
        <f t="shared" si="62"/>
        <v>0</v>
      </c>
      <c r="AA133" s="637">
        <f t="shared" si="62"/>
        <v>0</v>
      </c>
      <c r="AB133" s="923" t="str">
        <f t="shared" si="53"/>
        <v/>
      </c>
      <c r="AC133" s="924" t="str">
        <f t="shared" ref="AC133:AC139" ca="1" si="63">IF(G133=0,"",(OFFSET(G133,0,DuréeSimul,,)-G133)/G133/DuréeSimul)</f>
        <v/>
      </c>
    </row>
    <row r="134" spans="1:29" x14ac:dyDescent="0.25">
      <c r="B134" s="382"/>
      <c r="C134" s="383" t="s">
        <v>53</v>
      </c>
      <c r="D134" s="299"/>
      <c r="E134" s="638"/>
      <c r="F134" s="638">
        <f t="shared" ref="F134:AA134" si="64">+E134+F133</f>
        <v>0</v>
      </c>
      <c r="G134" s="638">
        <f t="shared" si="64"/>
        <v>0</v>
      </c>
      <c r="H134" s="638">
        <f t="shared" si="64"/>
        <v>0</v>
      </c>
      <c r="I134" s="638">
        <f t="shared" si="64"/>
        <v>0</v>
      </c>
      <c r="J134" s="638">
        <f t="shared" si="64"/>
        <v>0</v>
      </c>
      <c r="K134" s="638">
        <f t="shared" si="64"/>
        <v>0</v>
      </c>
      <c r="L134" s="638">
        <f t="shared" si="64"/>
        <v>0</v>
      </c>
      <c r="M134" s="638">
        <f t="shared" si="64"/>
        <v>0</v>
      </c>
      <c r="N134" s="638">
        <f t="shared" si="64"/>
        <v>0</v>
      </c>
      <c r="O134" s="638">
        <f t="shared" si="64"/>
        <v>0</v>
      </c>
      <c r="P134" s="638">
        <f t="shared" si="64"/>
        <v>0</v>
      </c>
      <c r="Q134" s="638">
        <f t="shared" si="64"/>
        <v>0</v>
      </c>
      <c r="R134" s="638">
        <f t="shared" si="64"/>
        <v>0</v>
      </c>
      <c r="S134" s="638">
        <f t="shared" si="64"/>
        <v>0</v>
      </c>
      <c r="T134" s="638">
        <f t="shared" si="64"/>
        <v>0</v>
      </c>
      <c r="U134" s="638">
        <f t="shared" si="64"/>
        <v>0</v>
      </c>
      <c r="V134" s="638">
        <f t="shared" si="64"/>
        <v>0</v>
      </c>
      <c r="W134" s="638">
        <f t="shared" si="64"/>
        <v>0</v>
      </c>
      <c r="X134" s="638">
        <f t="shared" si="64"/>
        <v>0</v>
      </c>
      <c r="Y134" s="638">
        <f t="shared" si="64"/>
        <v>0</v>
      </c>
      <c r="Z134" s="638">
        <f t="shared" si="64"/>
        <v>0</v>
      </c>
      <c r="AA134" s="638">
        <f t="shared" si="64"/>
        <v>0</v>
      </c>
      <c r="AB134" s="925" t="str">
        <f t="shared" si="53"/>
        <v/>
      </c>
      <c r="AC134" s="926" t="str">
        <f t="shared" ca="1" si="63"/>
        <v/>
      </c>
    </row>
    <row r="135" spans="1:29" ht="18" customHeight="1" x14ac:dyDescent="0.25">
      <c r="B135" s="384"/>
      <c r="C135" s="367" t="s">
        <v>388</v>
      </c>
      <c r="D135" s="299"/>
      <c r="E135" s="912" t="str">
        <f t="shared" ref="E135:AA135" si="65">IF(E54=0,"",ABS(E134/E54*365))</f>
        <v/>
      </c>
      <c r="F135" s="914" t="str">
        <f t="shared" si="65"/>
        <v/>
      </c>
      <c r="G135" s="915" t="str">
        <f t="shared" si="65"/>
        <v/>
      </c>
      <c r="H135" s="913" t="str">
        <f t="shared" si="65"/>
        <v/>
      </c>
      <c r="I135" s="912" t="str">
        <f t="shared" si="65"/>
        <v/>
      </c>
      <c r="J135" s="912" t="str">
        <f t="shared" si="65"/>
        <v/>
      </c>
      <c r="K135" s="912" t="str">
        <f t="shared" si="65"/>
        <v/>
      </c>
      <c r="L135" s="912" t="str">
        <f t="shared" si="65"/>
        <v/>
      </c>
      <c r="M135" s="912" t="str">
        <f t="shared" si="65"/>
        <v/>
      </c>
      <c r="N135" s="912" t="str">
        <f t="shared" si="65"/>
        <v/>
      </c>
      <c r="O135" s="912" t="str">
        <f t="shared" si="65"/>
        <v/>
      </c>
      <c r="P135" s="912" t="str">
        <f t="shared" si="65"/>
        <v/>
      </c>
      <c r="Q135" s="912" t="str">
        <f t="shared" si="65"/>
        <v/>
      </c>
      <c r="R135" s="912" t="str">
        <f t="shared" si="65"/>
        <v/>
      </c>
      <c r="S135" s="912" t="str">
        <f t="shared" si="65"/>
        <v/>
      </c>
      <c r="T135" s="912" t="str">
        <f t="shared" si="65"/>
        <v/>
      </c>
      <c r="U135" s="912" t="str">
        <f t="shared" si="65"/>
        <v/>
      </c>
      <c r="V135" s="912" t="str">
        <f t="shared" si="65"/>
        <v/>
      </c>
      <c r="W135" s="912" t="str">
        <f t="shared" si="65"/>
        <v/>
      </c>
      <c r="X135" s="912" t="str">
        <f t="shared" si="65"/>
        <v/>
      </c>
      <c r="Y135" s="912" t="str">
        <f t="shared" si="65"/>
        <v/>
      </c>
      <c r="Z135" s="912" t="str">
        <f t="shared" si="65"/>
        <v/>
      </c>
      <c r="AA135" s="912" t="str">
        <f t="shared" si="65"/>
        <v/>
      </c>
      <c r="AB135" s="925" t="e">
        <f t="shared" si="53"/>
        <v>#VALUE!</v>
      </c>
      <c r="AC135" s="926" t="e">
        <f t="shared" ca="1" si="63"/>
        <v>#VALUE!</v>
      </c>
    </row>
    <row r="136" spans="1:29" x14ac:dyDescent="0.25">
      <c r="B136" s="382"/>
      <c r="C136" s="383" t="s">
        <v>52</v>
      </c>
      <c r="D136" s="299"/>
      <c r="E136" s="641"/>
      <c r="F136" s="642"/>
      <c r="G136" s="643"/>
      <c r="H136" s="644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925" t="str">
        <f t="shared" si="53"/>
        <v/>
      </c>
      <c r="AC136" s="926" t="str">
        <f t="shared" ca="1" si="63"/>
        <v/>
      </c>
    </row>
    <row r="137" spans="1:29" ht="18" customHeight="1" x14ac:dyDescent="0.25">
      <c r="B137" s="384"/>
      <c r="C137" s="367" t="s">
        <v>389</v>
      </c>
      <c r="D137" s="299"/>
      <c r="E137" s="912" t="str">
        <f t="shared" ref="E137:AA137" si="66">IF(E54=0,"",ABS(E136/E54*365))</f>
        <v/>
      </c>
      <c r="F137" s="912" t="str">
        <f t="shared" si="66"/>
        <v/>
      </c>
      <c r="G137" s="912" t="str">
        <f t="shared" si="66"/>
        <v/>
      </c>
      <c r="H137" s="912" t="str">
        <f t="shared" si="66"/>
        <v/>
      </c>
      <c r="I137" s="912" t="str">
        <f t="shared" si="66"/>
        <v/>
      </c>
      <c r="J137" s="912" t="str">
        <f t="shared" si="66"/>
        <v/>
      </c>
      <c r="K137" s="912" t="str">
        <f t="shared" si="66"/>
        <v/>
      </c>
      <c r="L137" s="912" t="str">
        <f t="shared" si="66"/>
        <v/>
      </c>
      <c r="M137" s="912" t="str">
        <f t="shared" si="66"/>
        <v/>
      </c>
      <c r="N137" s="912" t="str">
        <f t="shared" si="66"/>
        <v/>
      </c>
      <c r="O137" s="912" t="str">
        <f t="shared" si="66"/>
        <v/>
      </c>
      <c r="P137" s="912" t="str">
        <f t="shared" si="66"/>
        <v/>
      </c>
      <c r="Q137" s="912" t="str">
        <f t="shared" si="66"/>
        <v/>
      </c>
      <c r="R137" s="912" t="str">
        <f t="shared" si="66"/>
        <v/>
      </c>
      <c r="S137" s="912" t="str">
        <f t="shared" si="66"/>
        <v/>
      </c>
      <c r="T137" s="912" t="str">
        <f t="shared" si="66"/>
        <v/>
      </c>
      <c r="U137" s="912" t="str">
        <f t="shared" si="66"/>
        <v/>
      </c>
      <c r="V137" s="912" t="str">
        <f t="shared" si="66"/>
        <v/>
      </c>
      <c r="W137" s="912" t="str">
        <f t="shared" si="66"/>
        <v/>
      </c>
      <c r="X137" s="912" t="str">
        <f t="shared" si="66"/>
        <v/>
      </c>
      <c r="Y137" s="912" t="str">
        <f t="shared" si="66"/>
        <v/>
      </c>
      <c r="Z137" s="912" t="str">
        <f t="shared" si="66"/>
        <v/>
      </c>
      <c r="AA137" s="912" t="str">
        <f t="shared" si="66"/>
        <v/>
      </c>
      <c r="AB137" s="925" t="e">
        <f t="shared" si="53"/>
        <v>#VALUE!</v>
      </c>
      <c r="AC137" s="926" t="e">
        <f t="shared" ca="1" si="63"/>
        <v>#VALUE!</v>
      </c>
    </row>
    <row r="138" spans="1:29" x14ac:dyDescent="0.25">
      <c r="B138" s="382"/>
      <c r="C138" s="383" t="s">
        <v>51</v>
      </c>
      <c r="D138" s="299"/>
      <c r="E138" s="641">
        <f>E134-E136</f>
        <v>0</v>
      </c>
      <c r="F138" s="642">
        <f t="shared" ref="F138:AA138" si="67">F134-F136</f>
        <v>0</v>
      </c>
      <c r="G138" s="643">
        <f t="shared" si="67"/>
        <v>0</v>
      </c>
      <c r="H138" s="644">
        <f t="shared" si="67"/>
        <v>0</v>
      </c>
      <c r="I138" s="641">
        <f t="shared" si="67"/>
        <v>0</v>
      </c>
      <c r="J138" s="641">
        <f t="shared" si="67"/>
        <v>0</v>
      </c>
      <c r="K138" s="641">
        <f t="shared" si="67"/>
        <v>0</v>
      </c>
      <c r="L138" s="641">
        <f t="shared" si="67"/>
        <v>0</v>
      </c>
      <c r="M138" s="641">
        <f t="shared" si="67"/>
        <v>0</v>
      </c>
      <c r="N138" s="641">
        <f t="shared" si="67"/>
        <v>0</v>
      </c>
      <c r="O138" s="641">
        <f t="shared" si="67"/>
        <v>0</v>
      </c>
      <c r="P138" s="641">
        <f t="shared" si="67"/>
        <v>0</v>
      </c>
      <c r="Q138" s="641">
        <f t="shared" si="67"/>
        <v>0</v>
      </c>
      <c r="R138" s="641">
        <f t="shared" si="67"/>
        <v>0</v>
      </c>
      <c r="S138" s="641">
        <f t="shared" si="67"/>
        <v>0</v>
      </c>
      <c r="T138" s="641">
        <f t="shared" si="67"/>
        <v>0</v>
      </c>
      <c r="U138" s="641">
        <f t="shared" si="67"/>
        <v>0</v>
      </c>
      <c r="V138" s="641">
        <f t="shared" si="67"/>
        <v>0</v>
      </c>
      <c r="W138" s="641">
        <f t="shared" si="67"/>
        <v>0</v>
      </c>
      <c r="X138" s="641">
        <f t="shared" si="67"/>
        <v>0</v>
      </c>
      <c r="Y138" s="641">
        <f t="shared" si="67"/>
        <v>0</v>
      </c>
      <c r="Z138" s="641">
        <f t="shared" si="67"/>
        <v>0</v>
      </c>
      <c r="AA138" s="641">
        <f t="shared" si="67"/>
        <v>0</v>
      </c>
      <c r="AB138" s="925" t="str">
        <f t="shared" si="53"/>
        <v/>
      </c>
      <c r="AC138" s="926" t="str">
        <f t="shared" ca="1" si="63"/>
        <v/>
      </c>
    </row>
    <row r="139" spans="1:29" ht="18" customHeight="1" thickBot="1" x14ac:dyDescent="0.3">
      <c r="B139" s="385"/>
      <c r="C139" s="386" t="s">
        <v>390</v>
      </c>
      <c r="D139" s="299"/>
      <c r="E139" s="916" t="str">
        <f t="shared" ref="E139:AA139" si="68">IF(E54=0,"",ABS(E138/E54*365))</f>
        <v/>
      </c>
      <c r="F139" s="916" t="str">
        <f t="shared" si="68"/>
        <v/>
      </c>
      <c r="G139" s="916" t="str">
        <f t="shared" si="68"/>
        <v/>
      </c>
      <c r="H139" s="916" t="str">
        <f t="shared" si="68"/>
        <v/>
      </c>
      <c r="I139" s="916" t="str">
        <f t="shared" si="68"/>
        <v/>
      </c>
      <c r="J139" s="916" t="str">
        <f t="shared" si="68"/>
        <v/>
      </c>
      <c r="K139" s="916" t="str">
        <f t="shared" si="68"/>
        <v/>
      </c>
      <c r="L139" s="916" t="str">
        <f t="shared" si="68"/>
        <v/>
      </c>
      <c r="M139" s="916" t="str">
        <f t="shared" si="68"/>
        <v/>
      </c>
      <c r="N139" s="916" t="str">
        <f t="shared" si="68"/>
        <v/>
      </c>
      <c r="O139" s="916" t="str">
        <f t="shared" si="68"/>
        <v/>
      </c>
      <c r="P139" s="916" t="str">
        <f t="shared" si="68"/>
        <v/>
      </c>
      <c r="Q139" s="916" t="str">
        <f t="shared" si="68"/>
        <v/>
      </c>
      <c r="R139" s="916" t="str">
        <f t="shared" si="68"/>
        <v/>
      </c>
      <c r="S139" s="916" t="str">
        <f t="shared" si="68"/>
        <v/>
      </c>
      <c r="T139" s="916" t="str">
        <f t="shared" si="68"/>
        <v/>
      </c>
      <c r="U139" s="916" t="str">
        <f t="shared" si="68"/>
        <v/>
      </c>
      <c r="V139" s="916" t="str">
        <f t="shared" si="68"/>
        <v/>
      </c>
      <c r="W139" s="916" t="str">
        <f t="shared" si="68"/>
        <v/>
      </c>
      <c r="X139" s="916" t="str">
        <f t="shared" si="68"/>
        <v/>
      </c>
      <c r="Y139" s="916" t="str">
        <f t="shared" si="68"/>
        <v/>
      </c>
      <c r="Z139" s="916" t="str">
        <f t="shared" si="68"/>
        <v/>
      </c>
      <c r="AA139" s="916" t="str">
        <f t="shared" si="68"/>
        <v/>
      </c>
      <c r="AB139" s="927" t="e">
        <f t="shared" si="53"/>
        <v>#VALUE!</v>
      </c>
      <c r="AC139" s="928" t="e">
        <f t="shared" ca="1" si="63"/>
        <v>#VALUE!</v>
      </c>
    </row>
    <row r="140" spans="1:29" s="306" customFormat="1" ht="8.1" customHeight="1" thickBot="1" x14ac:dyDescent="0.3">
      <c r="A140" s="334"/>
      <c r="B140" s="317"/>
      <c r="C140" s="318"/>
      <c r="D140" s="299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934"/>
      <c r="AC140" s="934"/>
    </row>
    <row r="141" spans="1:29" s="301" customFormat="1" ht="24.95" customHeight="1" thickBot="1" x14ac:dyDescent="0.3">
      <c r="A141" s="1173" t="s">
        <v>93</v>
      </c>
      <c r="B141" s="1173"/>
      <c r="C141" s="1173"/>
      <c r="D141" s="299"/>
      <c r="E141" s="300" t="str">
        <f t="shared" ref="E141:AA141" si="69">IF(E142=AnnéeDemInvest,"Démarrage du projet",IF(E142=AnnéeFinInvest,"Fin du projet",""))</f>
        <v/>
      </c>
      <c r="F141" s="300" t="str">
        <f t="shared" si="69"/>
        <v/>
      </c>
      <c r="G141" s="300" t="str">
        <f t="shared" si="69"/>
        <v/>
      </c>
      <c r="H141" s="300" t="str">
        <f t="shared" si="69"/>
        <v/>
      </c>
      <c r="I141" s="300" t="str">
        <f t="shared" si="69"/>
        <v/>
      </c>
      <c r="J141" s="300" t="str">
        <f t="shared" si="69"/>
        <v/>
      </c>
      <c r="K141" s="300" t="str">
        <f t="shared" si="69"/>
        <v/>
      </c>
      <c r="L141" s="300" t="str">
        <f t="shared" si="69"/>
        <v/>
      </c>
      <c r="M141" s="300" t="str">
        <f t="shared" si="69"/>
        <v/>
      </c>
      <c r="N141" s="300" t="str">
        <f t="shared" si="69"/>
        <v/>
      </c>
      <c r="O141" s="300" t="str">
        <f t="shared" si="69"/>
        <v/>
      </c>
      <c r="P141" s="300" t="str">
        <f t="shared" si="69"/>
        <v/>
      </c>
      <c r="Q141" s="300" t="str">
        <f t="shared" si="69"/>
        <v/>
      </c>
      <c r="R141" s="300" t="str">
        <f t="shared" si="69"/>
        <v/>
      </c>
      <c r="S141" s="300" t="str">
        <f t="shared" si="69"/>
        <v/>
      </c>
      <c r="T141" s="300" t="str">
        <f t="shared" si="69"/>
        <v/>
      </c>
      <c r="U141" s="300" t="str">
        <f t="shared" si="69"/>
        <v/>
      </c>
      <c r="V141" s="300" t="str">
        <f t="shared" si="69"/>
        <v/>
      </c>
      <c r="W141" s="300" t="str">
        <f t="shared" si="69"/>
        <v/>
      </c>
      <c r="X141" s="300" t="str">
        <f t="shared" si="69"/>
        <v/>
      </c>
      <c r="Y141" s="300" t="str">
        <f t="shared" si="69"/>
        <v/>
      </c>
      <c r="Z141" s="300" t="str">
        <f t="shared" si="69"/>
        <v/>
      </c>
      <c r="AA141" s="300" t="str">
        <f t="shared" si="69"/>
        <v/>
      </c>
      <c r="AB141" s="1169" t="str">
        <f>"Evolution moyenne " &amp; AnnéeN-2 &amp; " / " &amp; AnnéeN-1</f>
        <v>Evolution moyenne 2008 / 2009</v>
      </c>
      <c r="AC141" s="1171" t="str">
        <f>"Evolution moyenne " &amp; AnnéeN &amp; " / " &amp; AnnéeN+DuréeSimul</f>
        <v>Evolution moyenne 2010 / 2010</v>
      </c>
    </row>
    <row r="142" spans="1:29" s="305" customFormat="1" ht="20.100000000000001" customHeight="1" thickBot="1" x14ac:dyDescent="0.3">
      <c r="A142" s="302"/>
      <c r="B142" s="303" t="s">
        <v>0</v>
      </c>
      <c r="C142" s="304" t="s">
        <v>208</v>
      </c>
      <c r="D142" s="299"/>
      <c r="E142" s="59">
        <f>F142-1</f>
        <v>2008</v>
      </c>
      <c r="F142" s="60">
        <f>G142-1</f>
        <v>2009</v>
      </c>
      <c r="G142" s="57">
        <f>AnnéeN</f>
        <v>2010</v>
      </c>
      <c r="H142" s="110">
        <f t="shared" ref="H142:AA142" si="70">G142+1</f>
        <v>2011</v>
      </c>
      <c r="I142" s="59">
        <f t="shared" si="70"/>
        <v>2012</v>
      </c>
      <c r="J142" s="59">
        <f t="shared" si="70"/>
        <v>2013</v>
      </c>
      <c r="K142" s="59">
        <f t="shared" si="70"/>
        <v>2014</v>
      </c>
      <c r="L142" s="59">
        <f t="shared" si="70"/>
        <v>2015</v>
      </c>
      <c r="M142" s="59">
        <f t="shared" si="70"/>
        <v>2016</v>
      </c>
      <c r="N142" s="59">
        <f t="shared" si="70"/>
        <v>2017</v>
      </c>
      <c r="O142" s="59">
        <f t="shared" si="70"/>
        <v>2018</v>
      </c>
      <c r="P142" s="59">
        <f t="shared" si="70"/>
        <v>2019</v>
      </c>
      <c r="Q142" s="59">
        <f t="shared" si="70"/>
        <v>2020</v>
      </c>
      <c r="R142" s="59">
        <f t="shared" si="70"/>
        <v>2021</v>
      </c>
      <c r="S142" s="59">
        <f t="shared" si="70"/>
        <v>2022</v>
      </c>
      <c r="T142" s="59">
        <f t="shared" si="70"/>
        <v>2023</v>
      </c>
      <c r="U142" s="59">
        <f t="shared" si="70"/>
        <v>2024</v>
      </c>
      <c r="V142" s="59">
        <f t="shared" si="70"/>
        <v>2025</v>
      </c>
      <c r="W142" s="59">
        <f t="shared" si="70"/>
        <v>2026</v>
      </c>
      <c r="X142" s="59">
        <f t="shared" si="70"/>
        <v>2027</v>
      </c>
      <c r="Y142" s="59">
        <f t="shared" si="70"/>
        <v>2028</v>
      </c>
      <c r="Z142" s="59">
        <f t="shared" si="70"/>
        <v>2029</v>
      </c>
      <c r="AA142" s="59">
        <f t="shared" si="70"/>
        <v>2030</v>
      </c>
      <c r="AB142" s="1170"/>
      <c r="AC142" s="1172"/>
    </row>
    <row r="143" spans="1:29" ht="30" x14ac:dyDescent="0.25">
      <c r="B143" s="312" t="s">
        <v>128</v>
      </c>
      <c r="C143" s="387" t="s">
        <v>127</v>
      </c>
      <c r="D143" s="299"/>
      <c r="E143" s="646"/>
      <c r="F143" s="647"/>
      <c r="G143" s="648"/>
      <c r="H143" s="649"/>
      <c r="I143" s="646"/>
      <c r="J143" s="646"/>
      <c r="K143" s="646"/>
      <c r="L143" s="646"/>
      <c r="M143" s="646"/>
      <c r="N143" s="646"/>
      <c r="O143" s="646"/>
      <c r="P143" s="646"/>
      <c r="Q143" s="646"/>
      <c r="R143" s="646"/>
      <c r="S143" s="646"/>
      <c r="T143" s="646"/>
      <c r="U143" s="646"/>
      <c r="V143" s="646"/>
      <c r="W143" s="646"/>
      <c r="X143" s="646"/>
      <c r="Y143" s="646"/>
      <c r="Z143" s="646"/>
      <c r="AA143" s="646"/>
      <c r="AB143" s="925" t="str">
        <f>IF(E143=0,"",(F143-E143)/E143/2)</f>
        <v/>
      </c>
      <c r="AC143" s="926" t="str">
        <f ca="1">IF(G143=0,"",(OFFSET(G143,0,DuréeSimul,,)-G143)/G143/DuréeSimul)</f>
        <v/>
      </c>
    </row>
    <row r="144" spans="1:29" s="968" customFormat="1" ht="15.75" thickBot="1" x14ac:dyDescent="0.3">
      <c r="B144" s="981"/>
      <c r="C144" s="982" t="s">
        <v>61</v>
      </c>
      <c r="D144" s="971"/>
      <c r="E144" s="983" t="str">
        <f t="shared" ref="E144:AA144" si="71">IF(E143=0,"",E103/E143)</f>
        <v/>
      </c>
      <c r="F144" s="984" t="str">
        <f t="shared" si="71"/>
        <v/>
      </c>
      <c r="G144" s="985" t="str">
        <f t="shared" si="71"/>
        <v/>
      </c>
      <c r="H144" s="986" t="str">
        <f t="shared" si="71"/>
        <v/>
      </c>
      <c r="I144" s="983" t="str">
        <f t="shared" si="71"/>
        <v/>
      </c>
      <c r="J144" s="983" t="str">
        <f t="shared" si="71"/>
        <v/>
      </c>
      <c r="K144" s="983" t="str">
        <f t="shared" si="71"/>
        <v/>
      </c>
      <c r="L144" s="983" t="str">
        <f t="shared" si="71"/>
        <v/>
      </c>
      <c r="M144" s="983" t="str">
        <f t="shared" si="71"/>
        <v/>
      </c>
      <c r="N144" s="983" t="str">
        <f t="shared" si="71"/>
        <v/>
      </c>
      <c r="O144" s="983" t="str">
        <f t="shared" si="71"/>
        <v/>
      </c>
      <c r="P144" s="983" t="str">
        <f t="shared" si="71"/>
        <v/>
      </c>
      <c r="Q144" s="983" t="str">
        <f t="shared" si="71"/>
        <v/>
      </c>
      <c r="R144" s="983" t="str">
        <f t="shared" si="71"/>
        <v/>
      </c>
      <c r="S144" s="983" t="str">
        <f t="shared" si="71"/>
        <v/>
      </c>
      <c r="T144" s="983" t="str">
        <f t="shared" si="71"/>
        <v/>
      </c>
      <c r="U144" s="983" t="str">
        <f t="shared" si="71"/>
        <v/>
      </c>
      <c r="V144" s="983" t="str">
        <f t="shared" si="71"/>
        <v/>
      </c>
      <c r="W144" s="983" t="str">
        <f t="shared" si="71"/>
        <v/>
      </c>
      <c r="X144" s="983" t="str">
        <f t="shared" si="71"/>
        <v/>
      </c>
      <c r="Y144" s="983" t="str">
        <f t="shared" si="71"/>
        <v/>
      </c>
      <c r="Z144" s="983" t="str">
        <f t="shared" si="71"/>
        <v/>
      </c>
      <c r="AA144" s="983" t="str">
        <f t="shared" si="71"/>
        <v/>
      </c>
      <c r="AB144" s="987"/>
      <c r="AC144" s="988" t="e">
        <f ca="1">IF(G144=0,"",(OFFSET(G144,0,DuréeSimul,,)-G144)/G144/DuréeSimul)</f>
        <v>#VALUE!</v>
      </c>
    </row>
    <row r="145" spans="1:29" s="306" customFormat="1" ht="8.1" customHeight="1" thickBot="1" x14ac:dyDescent="0.3">
      <c r="A145" s="334"/>
      <c r="B145" s="317"/>
      <c r="C145" s="318"/>
      <c r="D145" s="299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934"/>
      <c r="AC145" s="934"/>
    </row>
    <row r="146" spans="1:29" s="301" customFormat="1" ht="24.95" customHeight="1" thickBot="1" x14ac:dyDescent="0.3">
      <c r="A146" s="1173" t="s">
        <v>126</v>
      </c>
      <c r="B146" s="1173"/>
      <c r="C146" s="1173"/>
      <c r="D146" s="299"/>
      <c r="E146" s="300" t="str">
        <f t="shared" ref="E146:AA146" si="72">IF(E147=AnnéeDemInvest,"Démarrage du projet",IF(E147=AnnéeFinInvest,"Fin du projet",""))</f>
        <v/>
      </c>
      <c r="F146" s="300" t="str">
        <f t="shared" si="72"/>
        <v/>
      </c>
      <c r="G146" s="300" t="str">
        <f t="shared" si="72"/>
        <v/>
      </c>
      <c r="H146" s="300" t="str">
        <f t="shared" si="72"/>
        <v/>
      </c>
      <c r="I146" s="300" t="str">
        <f t="shared" si="72"/>
        <v/>
      </c>
      <c r="J146" s="300" t="str">
        <f t="shared" si="72"/>
        <v/>
      </c>
      <c r="K146" s="300" t="str">
        <f t="shared" si="72"/>
        <v/>
      </c>
      <c r="L146" s="300" t="str">
        <f t="shared" si="72"/>
        <v/>
      </c>
      <c r="M146" s="300" t="str">
        <f t="shared" si="72"/>
        <v/>
      </c>
      <c r="N146" s="300" t="str">
        <f t="shared" si="72"/>
        <v/>
      </c>
      <c r="O146" s="300" t="str">
        <f t="shared" si="72"/>
        <v/>
      </c>
      <c r="P146" s="300" t="str">
        <f t="shared" si="72"/>
        <v/>
      </c>
      <c r="Q146" s="300" t="str">
        <f t="shared" si="72"/>
        <v/>
      </c>
      <c r="R146" s="300" t="str">
        <f t="shared" si="72"/>
        <v/>
      </c>
      <c r="S146" s="300" t="str">
        <f t="shared" si="72"/>
        <v/>
      </c>
      <c r="T146" s="300" t="str">
        <f t="shared" si="72"/>
        <v/>
      </c>
      <c r="U146" s="300" t="str">
        <f t="shared" si="72"/>
        <v/>
      </c>
      <c r="V146" s="300" t="str">
        <f t="shared" si="72"/>
        <v/>
      </c>
      <c r="W146" s="300" t="str">
        <f t="shared" si="72"/>
        <v/>
      </c>
      <c r="X146" s="300" t="str">
        <f t="shared" si="72"/>
        <v/>
      </c>
      <c r="Y146" s="300" t="str">
        <f t="shared" si="72"/>
        <v/>
      </c>
      <c r="Z146" s="300" t="str">
        <f t="shared" si="72"/>
        <v/>
      </c>
      <c r="AA146" s="300" t="str">
        <f t="shared" si="72"/>
        <v/>
      </c>
      <c r="AB146" s="1184" t="str">
        <f>"Evolution moyenne " &amp; AnnéeN-3 &amp; " / " &amp; AnnéeN-1</f>
        <v>Evolution moyenne 2007 / 2009</v>
      </c>
      <c r="AC146" s="1178" t="str">
        <f>"Evolution moyenne " &amp; AnnéeN &amp; " / " &amp; AnnéeN+DuréeSimul</f>
        <v>Evolution moyenne 2010 / 2010</v>
      </c>
    </row>
    <row r="147" spans="1:29" s="305" customFormat="1" ht="20.100000000000001" customHeight="1" thickBot="1" x14ac:dyDescent="0.3">
      <c r="A147" s="302"/>
      <c r="B147" s="388" t="s">
        <v>129</v>
      </c>
      <c r="C147" s="389" t="s">
        <v>208</v>
      </c>
      <c r="D147" s="299"/>
      <c r="E147" s="265">
        <f>F147-1</f>
        <v>2008</v>
      </c>
      <c r="F147" s="266">
        <f>G147-1</f>
        <v>2009</v>
      </c>
      <c r="G147" s="267">
        <f>AnnéeN</f>
        <v>2010</v>
      </c>
      <c r="H147" s="264">
        <f t="shared" ref="H147:AA147" si="73">G147+1</f>
        <v>2011</v>
      </c>
      <c r="I147" s="265">
        <f t="shared" si="73"/>
        <v>2012</v>
      </c>
      <c r="J147" s="265">
        <f t="shared" si="73"/>
        <v>2013</v>
      </c>
      <c r="K147" s="265">
        <f t="shared" si="73"/>
        <v>2014</v>
      </c>
      <c r="L147" s="265">
        <f t="shared" si="73"/>
        <v>2015</v>
      </c>
      <c r="M147" s="265">
        <f t="shared" si="73"/>
        <v>2016</v>
      </c>
      <c r="N147" s="265">
        <f t="shared" si="73"/>
        <v>2017</v>
      </c>
      <c r="O147" s="265">
        <f t="shared" si="73"/>
        <v>2018</v>
      </c>
      <c r="P147" s="265">
        <f t="shared" si="73"/>
        <v>2019</v>
      </c>
      <c r="Q147" s="265">
        <f t="shared" si="73"/>
        <v>2020</v>
      </c>
      <c r="R147" s="265">
        <f t="shared" si="73"/>
        <v>2021</v>
      </c>
      <c r="S147" s="265">
        <f t="shared" si="73"/>
        <v>2022</v>
      </c>
      <c r="T147" s="265">
        <f t="shared" si="73"/>
        <v>2023</v>
      </c>
      <c r="U147" s="265">
        <f t="shared" si="73"/>
        <v>2024</v>
      </c>
      <c r="V147" s="265">
        <f t="shared" si="73"/>
        <v>2025</v>
      </c>
      <c r="W147" s="265">
        <f t="shared" si="73"/>
        <v>2026</v>
      </c>
      <c r="X147" s="265">
        <f t="shared" si="73"/>
        <v>2027</v>
      </c>
      <c r="Y147" s="265">
        <f t="shared" si="73"/>
        <v>2028</v>
      </c>
      <c r="Z147" s="265">
        <f t="shared" si="73"/>
        <v>2029</v>
      </c>
      <c r="AA147" s="265">
        <f t="shared" si="73"/>
        <v>2030</v>
      </c>
      <c r="AB147" s="1185"/>
      <c r="AC147" s="1179"/>
    </row>
    <row r="148" spans="1:29" ht="18" customHeight="1" x14ac:dyDescent="0.25">
      <c r="B148" s="1182" t="s">
        <v>346</v>
      </c>
      <c r="C148" s="1183"/>
      <c r="D148" s="299"/>
      <c r="E148" s="650">
        <f t="shared" ref="E148:AA149" si="74">E55</f>
        <v>0</v>
      </c>
      <c r="F148" s="650">
        <f t="shared" si="74"/>
        <v>0</v>
      </c>
      <c r="G148" s="650">
        <f t="shared" si="74"/>
        <v>0</v>
      </c>
      <c r="H148" s="650">
        <f t="shared" si="74"/>
        <v>0</v>
      </c>
      <c r="I148" s="650">
        <f t="shared" si="74"/>
        <v>0</v>
      </c>
      <c r="J148" s="650">
        <f t="shared" si="74"/>
        <v>0</v>
      </c>
      <c r="K148" s="650">
        <f t="shared" si="74"/>
        <v>0</v>
      </c>
      <c r="L148" s="650">
        <f t="shared" si="74"/>
        <v>0</v>
      </c>
      <c r="M148" s="650">
        <f t="shared" si="74"/>
        <v>0</v>
      </c>
      <c r="N148" s="650">
        <f t="shared" si="74"/>
        <v>0</v>
      </c>
      <c r="O148" s="650">
        <f t="shared" si="74"/>
        <v>0</v>
      </c>
      <c r="P148" s="650">
        <f t="shared" si="74"/>
        <v>0</v>
      </c>
      <c r="Q148" s="650">
        <f t="shared" si="74"/>
        <v>0</v>
      </c>
      <c r="R148" s="650">
        <f t="shared" si="74"/>
        <v>0</v>
      </c>
      <c r="S148" s="650">
        <f t="shared" si="74"/>
        <v>0</v>
      </c>
      <c r="T148" s="650">
        <f t="shared" si="74"/>
        <v>0</v>
      </c>
      <c r="U148" s="650">
        <f t="shared" si="74"/>
        <v>0</v>
      </c>
      <c r="V148" s="650">
        <f t="shared" si="74"/>
        <v>0</v>
      </c>
      <c r="W148" s="650">
        <f t="shared" si="74"/>
        <v>0</v>
      </c>
      <c r="X148" s="650">
        <f t="shared" si="74"/>
        <v>0</v>
      </c>
      <c r="Y148" s="650">
        <f t="shared" si="74"/>
        <v>0</v>
      </c>
      <c r="Z148" s="650">
        <f t="shared" si="74"/>
        <v>0</v>
      </c>
      <c r="AA148" s="650">
        <f t="shared" si="74"/>
        <v>0</v>
      </c>
      <c r="AB148" s="948" t="str">
        <f>IF(D148=0,"",(F148-D148)/D148/2)</f>
        <v/>
      </c>
      <c r="AC148" s="949" t="str">
        <f ca="1">IF(G148=0,"",(OFFSET(G148,0,DuréeSimul,,)-G148)/G148/DuréeSimul)</f>
        <v/>
      </c>
    </row>
    <row r="149" spans="1:29" s="968" customFormat="1" ht="18" customHeight="1" thickBot="1" x14ac:dyDescent="0.3">
      <c r="B149" s="1032"/>
      <c r="C149" s="1051" t="s">
        <v>117</v>
      </c>
      <c r="D149" s="971"/>
      <c r="E149" s="1033" t="str">
        <f t="shared" si="74"/>
        <v/>
      </c>
      <c r="F149" s="1033" t="str">
        <f t="shared" si="74"/>
        <v/>
      </c>
      <c r="G149" s="1033" t="str">
        <f t="shared" si="74"/>
        <v/>
      </c>
      <c r="H149" s="1033" t="str">
        <f t="shared" si="74"/>
        <v/>
      </c>
      <c r="I149" s="1033" t="str">
        <f t="shared" si="74"/>
        <v/>
      </c>
      <c r="J149" s="1033" t="str">
        <f t="shared" si="74"/>
        <v/>
      </c>
      <c r="K149" s="1033" t="str">
        <f t="shared" si="74"/>
        <v/>
      </c>
      <c r="L149" s="1033" t="str">
        <f t="shared" si="74"/>
        <v/>
      </c>
      <c r="M149" s="1033" t="str">
        <f t="shared" si="74"/>
        <v/>
      </c>
      <c r="N149" s="1033" t="str">
        <f t="shared" si="74"/>
        <v/>
      </c>
      <c r="O149" s="1033" t="str">
        <f t="shared" si="74"/>
        <v/>
      </c>
      <c r="P149" s="1033" t="str">
        <f t="shared" si="74"/>
        <v/>
      </c>
      <c r="Q149" s="1033" t="str">
        <f t="shared" si="74"/>
        <v/>
      </c>
      <c r="R149" s="1033" t="str">
        <f t="shared" si="74"/>
        <v/>
      </c>
      <c r="S149" s="1033" t="str">
        <f t="shared" si="74"/>
        <v/>
      </c>
      <c r="T149" s="1033" t="str">
        <f t="shared" si="74"/>
        <v/>
      </c>
      <c r="U149" s="1033" t="str">
        <f t="shared" si="74"/>
        <v/>
      </c>
      <c r="V149" s="1033" t="str">
        <f t="shared" si="74"/>
        <v/>
      </c>
      <c r="W149" s="1033" t="str">
        <f t="shared" si="74"/>
        <v/>
      </c>
      <c r="X149" s="1033" t="str">
        <f t="shared" si="74"/>
        <v/>
      </c>
      <c r="Y149" s="1033" t="str">
        <f t="shared" si="74"/>
        <v/>
      </c>
      <c r="Z149" s="1033" t="str">
        <f t="shared" si="74"/>
        <v/>
      </c>
      <c r="AA149" s="1033" t="str">
        <f t="shared" si="74"/>
        <v/>
      </c>
      <c r="AB149" s="1034"/>
      <c r="AC149" s="1035"/>
    </row>
    <row r="150" spans="1:29" ht="18" customHeight="1" x14ac:dyDescent="0.25">
      <c r="B150" s="1182" t="s">
        <v>347</v>
      </c>
      <c r="C150" s="1183"/>
      <c r="D150" s="299"/>
      <c r="E150" s="651">
        <f t="shared" ref="E150:AA150" si="75">E42</f>
        <v>0</v>
      </c>
      <c r="F150" s="652">
        <f t="shared" si="75"/>
        <v>0</v>
      </c>
      <c r="G150" s="653">
        <f t="shared" si="75"/>
        <v>0</v>
      </c>
      <c r="H150" s="650">
        <f t="shared" si="75"/>
        <v>0</v>
      </c>
      <c r="I150" s="651">
        <f t="shared" si="75"/>
        <v>0</v>
      </c>
      <c r="J150" s="651">
        <f t="shared" si="75"/>
        <v>0</v>
      </c>
      <c r="K150" s="651">
        <f t="shared" si="75"/>
        <v>0</v>
      </c>
      <c r="L150" s="651">
        <f t="shared" si="75"/>
        <v>0</v>
      </c>
      <c r="M150" s="651">
        <f t="shared" si="75"/>
        <v>0</v>
      </c>
      <c r="N150" s="651">
        <f t="shared" si="75"/>
        <v>0</v>
      </c>
      <c r="O150" s="651">
        <f t="shared" si="75"/>
        <v>0</v>
      </c>
      <c r="P150" s="651">
        <f t="shared" si="75"/>
        <v>0</v>
      </c>
      <c r="Q150" s="651">
        <f t="shared" si="75"/>
        <v>0</v>
      </c>
      <c r="R150" s="651">
        <f t="shared" si="75"/>
        <v>0</v>
      </c>
      <c r="S150" s="651">
        <f t="shared" si="75"/>
        <v>0</v>
      </c>
      <c r="T150" s="651">
        <f t="shared" si="75"/>
        <v>0</v>
      </c>
      <c r="U150" s="651">
        <f t="shared" si="75"/>
        <v>0</v>
      </c>
      <c r="V150" s="651">
        <f t="shared" si="75"/>
        <v>0</v>
      </c>
      <c r="W150" s="651">
        <f t="shared" si="75"/>
        <v>0</v>
      </c>
      <c r="X150" s="651">
        <f t="shared" si="75"/>
        <v>0</v>
      </c>
      <c r="Y150" s="651">
        <f t="shared" si="75"/>
        <v>0</v>
      </c>
      <c r="Z150" s="651">
        <f t="shared" si="75"/>
        <v>0</v>
      </c>
      <c r="AA150" s="651">
        <f t="shared" si="75"/>
        <v>0</v>
      </c>
      <c r="AB150" s="948" t="str">
        <f>IF(D150=0,"",(F150-D150)/D150/2)</f>
        <v/>
      </c>
      <c r="AC150" s="949" t="str">
        <f ca="1">IF(G150=0,"",(OFFSET(G150,0,DuréeSimul,,)-G150)/G150/DuréeSimul)</f>
        <v/>
      </c>
    </row>
    <row r="151" spans="1:29" ht="18" customHeight="1" thickBot="1" x14ac:dyDescent="0.3">
      <c r="B151" s="1180" t="s">
        <v>391</v>
      </c>
      <c r="C151" s="1181"/>
      <c r="D151" s="299"/>
      <c r="E151" s="654">
        <f t="shared" ref="E151:AA152" si="76">E82</f>
        <v>0</v>
      </c>
      <c r="F151" s="654">
        <f t="shared" si="76"/>
        <v>0</v>
      </c>
      <c r="G151" s="654">
        <f t="shared" si="76"/>
        <v>0</v>
      </c>
      <c r="H151" s="654">
        <f t="shared" si="76"/>
        <v>0</v>
      </c>
      <c r="I151" s="654">
        <f t="shared" si="76"/>
        <v>0</v>
      </c>
      <c r="J151" s="654">
        <f t="shared" si="76"/>
        <v>0</v>
      </c>
      <c r="K151" s="654">
        <f t="shared" si="76"/>
        <v>0</v>
      </c>
      <c r="L151" s="654">
        <f t="shared" si="76"/>
        <v>0</v>
      </c>
      <c r="M151" s="654">
        <f t="shared" si="76"/>
        <v>0</v>
      </c>
      <c r="N151" s="654">
        <f t="shared" si="76"/>
        <v>0</v>
      </c>
      <c r="O151" s="654">
        <f t="shared" si="76"/>
        <v>0</v>
      </c>
      <c r="P151" s="654">
        <f t="shared" si="76"/>
        <v>0</v>
      </c>
      <c r="Q151" s="654">
        <f t="shared" si="76"/>
        <v>0</v>
      </c>
      <c r="R151" s="654">
        <f t="shared" si="76"/>
        <v>0</v>
      </c>
      <c r="S151" s="654">
        <f t="shared" si="76"/>
        <v>0</v>
      </c>
      <c r="T151" s="654">
        <f t="shared" si="76"/>
        <v>0</v>
      </c>
      <c r="U151" s="654">
        <f t="shared" si="76"/>
        <v>0</v>
      </c>
      <c r="V151" s="654">
        <f t="shared" si="76"/>
        <v>0</v>
      </c>
      <c r="W151" s="654">
        <f t="shared" si="76"/>
        <v>0</v>
      </c>
      <c r="X151" s="654">
        <f t="shared" si="76"/>
        <v>0</v>
      </c>
      <c r="Y151" s="654">
        <f t="shared" si="76"/>
        <v>0</v>
      </c>
      <c r="Z151" s="654">
        <f t="shared" si="76"/>
        <v>0</v>
      </c>
      <c r="AA151" s="654">
        <f t="shared" si="76"/>
        <v>0</v>
      </c>
      <c r="AB151" s="950" t="str">
        <f>IF(D151=0,"",(F151-D151)/D151/2)</f>
        <v/>
      </c>
      <c r="AC151" s="951" t="str">
        <f ca="1">IF(G151=0,"",(OFFSET(G151,0,DuréeSimul,,)-G151)/G151/DuréeSimul)</f>
        <v/>
      </c>
    </row>
    <row r="152" spans="1:29" s="968" customFormat="1" ht="18" customHeight="1" thickBot="1" x14ac:dyDescent="0.3">
      <c r="B152" s="1052"/>
      <c r="C152" s="1053" t="s">
        <v>395</v>
      </c>
      <c r="D152" s="971"/>
      <c r="E152" s="1036" t="e">
        <f t="shared" si="76"/>
        <v>#DIV/0!</v>
      </c>
      <c r="F152" s="1036" t="e">
        <f t="shared" si="76"/>
        <v>#DIV/0!</v>
      </c>
      <c r="G152" s="1036" t="e">
        <f t="shared" si="76"/>
        <v>#DIV/0!</v>
      </c>
      <c r="H152" s="1036" t="e">
        <f t="shared" si="76"/>
        <v>#DIV/0!</v>
      </c>
      <c r="I152" s="1036" t="e">
        <f t="shared" si="76"/>
        <v>#DIV/0!</v>
      </c>
      <c r="J152" s="1036" t="e">
        <f t="shared" si="76"/>
        <v>#DIV/0!</v>
      </c>
      <c r="K152" s="1036" t="e">
        <f t="shared" si="76"/>
        <v>#DIV/0!</v>
      </c>
      <c r="L152" s="1036" t="e">
        <f t="shared" si="76"/>
        <v>#DIV/0!</v>
      </c>
      <c r="M152" s="1036" t="e">
        <f t="shared" si="76"/>
        <v>#DIV/0!</v>
      </c>
      <c r="N152" s="1036" t="e">
        <f t="shared" si="76"/>
        <v>#DIV/0!</v>
      </c>
      <c r="O152" s="1036" t="e">
        <f t="shared" si="76"/>
        <v>#DIV/0!</v>
      </c>
      <c r="P152" s="1036" t="e">
        <f t="shared" si="76"/>
        <v>#DIV/0!</v>
      </c>
      <c r="Q152" s="1036" t="e">
        <f t="shared" si="76"/>
        <v>#DIV/0!</v>
      </c>
      <c r="R152" s="1036" t="e">
        <f t="shared" si="76"/>
        <v>#DIV/0!</v>
      </c>
      <c r="S152" s="1036" t="e">
        <f t="shared" si="76"/>
        <v>#DIV/0!</v>
      </c>
      <c r="T152" s="1036" t="e">
        <f t="shared" si="76"/>
        <v>#DIV/0!</v>
      </c>
      <c r="U152" s="1036" t="e">
        <f t="shared" si="76"/>
        <v>#DIV/0!</v>
      </c>
      <c r="V152" s="1036" t="e">
        <f t="shared" si="76"/>
        <v>#DIV/0!</v>
      </c>
      <c r="W152" s="1036" t="e">
        <f t="shared" si="76"/>
        <v>#DIV/0!</v>
      </c>
      <c r="X152" s="1036" t="e">
        <f t="shared" si="76"/>
        <v>#DIV/0!</v>
      </c>
      <c r="Y152" s="1036" t="e">
        <f t="shared" si="76"/>
        <v>#DIV/0!</v>
      </c>
      <c r="Z152" s="1036" t="e">
        <f t="shared" si="76"/>
        <v>#DIV/0!</v>
      </c>
      <c r="AA152" s="1036" t="e">
        <f t="shared" si="76"/>
        <v>#DIV/0!</v>
      </c>
      <c r="AB152" s="1037"/>
      <c r="AC152" s="1038"/>
    </row>
    <row r="153" spans="1:29" ht="18" customHeight="1" thickBot="1" x14ac:dyDescent="0.3">
      <c r="B153" s="390" t="s">
        <v>348</v>
      </c>
      <c r="C153" s="391"/>
      <c r="D153" s="299"/>
      <c r="E153" s="651">
        <f t="shared" ref="E153:AA153" si="77">+E103</f>
        <v>0</v>
      </c>
      <c r="F153" s="652">
        <f t="shared" si="77"/>
        <v>0</v>
      </c>
      <c r="G153" s="653">
        <f t="shared" si="77"/>
        <v>0</v>
      </c>
      <c r="H153" s="650">
        <f t="shared" si="77"/>
        <v>0</v>
      </c>
      <c r="I153" s="651">
        <f t="shared" si="77"/>
        <v>0</v>
      </c>
      <c r="J153" s="651">
        <f t="shared" si="77"/>
        <v>0</v>
      </c>
      <c r="K153" s="651">
        <f t="shared" si="77"/>
        <v>0</v>
      </c>
      <c r="L153" s="651">
        <f t="shared" si="77"/>
        <v>0</v>
      </c>
      <c r="M153" s="651">
        <f t="shared" si="77"/>
        <v>0</v>
      </c>
      <c r="N153" s="651">
        <f t="shared" si="77"/>
        <v>0</v>
      </c>
      <c r="O153" s="651">
        <f t="shared" si="77"/>
        <v>0</v>
      </c>
      <c r="P153" s="651">
        <f t="shared" si="77"/>
        <v>0</v>
      </c>
      <c r="Q153" s="651">
        <f t="shared" si="77"/>
        <v>0</v>
      </c>
      <c r="R153" s="651">
        <f t="shared" si="77"/>
        <v>0</v>
      </c>
      <c r="S153" s="651">
        <f t="shared" si="77"/>
        <v>0</v>
      </c>
      <c r="T153" s="651">
        <f t="shared" si="77"/>
        <v>0</v>
      </c>
      <c r="U153" s="651">
        <f t="shared" si="77"/>
        <v>0</v>
      </c>
      <c r="V153" s="651">
        <f t="shared" si="77"/>
        <v>0</v>
      </c>
      <c r="W153" s="651">
        <f t="shared" si="77"/>
        <v>0</v>
      </c>
      <c r="X153" s="651">
        <f t="shared" si="77"/>
        <v>0</v>
      </c>
      <c r="Y153" s="651">
        <f t="shared" si="77"/>
        <v>0</v>
      </c>
      <c r="Z153" s="651">
        <f t="shared" si="77"/>
        <v>0</v>
      </c>
      <c r="AA153" s="651">
        <f t="shared" si="77"/>
        <v>0</v>
      </c>
      <c r="AB153" s="948" t="str">
        <f>IF(D153=0,"",(F153-D153)/D153/2)</f>
        <v/>
      </c>
      <c r="AC153" s="949" t="str">
        <f ca="1">IF(G153=0,"",(OFFSET(G153,0,DuréeSimul,,)-G153)/G153/DuréeSimul)</f>
        <v/>
      </c>
    </row>
    <row r="154" spans="1:29" s="968" customFormat="1" ht="18" customHeight="1" thickBot="1" x14ac:dyDescent="0.3">
      <c r="B154" s="1052"/>
      <c r="C154" s="1053" t="s">
        <v>118</v>
      </c>
      <c r="D154" s="971"/>
      <c r="E154" s="1039" t="str">
        <f t="shared" ref="E154:AA154" si="78">E104</f>
        <v/>
      </c>
      <c r="F154" s="1040" t="str">
        <f t="shared" si="78"/>
        <v/>
      </c>
      <c r="G154" s="1041" t="str">
        <f t="shared" si="78"/>
        <v/>
      </c>
      <c r="H154" s="1033" t="str">
        <f t="shared" si="78"/>
        <v/>
      </c>
      <c r="I154" s="1039" t="str">
        <f t="shared" si="78"/>
        <v/>
      </c>
      <c r="J154" s="1039" t="str">
        <f t="shared" si="78"/>
        <v/>
      </c>
      <c r="K154" s="1039" t="str">
        <f t="shared" si="78"/>
        <v/>
      </c>
      <c r="L154" s="1039" t="str">
        <f t="shared" si="78"/>
        <v/>
      </c>
      <c r="M154" s="1039" t="str">
        <f t="shared" si="78"/>
        <v/>
      </c>
      <c r="N154" s="1039" t="str">
        <f t="shared" si="78"/>
        <v/>
      </c>
      <c r="O154" s="1039" t="str">
        <f t="shared" si="78"/>
        <v/>
      </c>
      <c r="P154" s="1039" t="str">
        <f t="shared" si="78"/>
        <v/>
      </c>
      <c r="Q154" s="1039" t="str">
        <f t="shared" si="78"/>
        <v/>
      </c>
      <c r="R154" s="1039" t="str">
        <f t="shared" si="78"/>
        <v/>
      </c>
      <c r="S154" s="1039" t="str">
        <f t="shared" si="78"/>
        <v/>
      </c>
      <c r="T154" s="1039" t="str">
        <f t="shared" si="78"/>
        <v/>
      </c>
      <c r="U154" s="1039" t="str">
        <f t="shared" si="78"/>
        <v/>
      </c>
      <c r="V154" s="1039" t="str">
        <f t="shared" si="78"/>
        <v/>
      </c>
      <c r="W154" s="1039" t="str">
        <f t="shared" si="78"/>
        <v/>
      </c>
      <c r="X154" s="1039" t="str">
        <f t="shared" si="78"/>
        <v/>
      </c>
      <c r="Y154" s="1039" t="str">
        <f t="shared" si="78"/>
        <v/>
      </c>
      <c r="Z154" s="1039" t="str">
        <f t="shared" si="78"/>
        <v/>
      </c>
      <c r="AA154" s="1039" t="str">
        <f t="shared" si="78"/>
        <v/>
      </c>
      <c r="AB154" s="1034"/>
      <c r="AC154" s="1035"/>
    </row>
    <row r="155" spans="1:29" ht="18" customHeight="1" thickBot="1" x14ac:dyDescent="0.3">
      <c r="B155" s="390" t="s">
        <v>349</v>
      </c>
      <c r="C155" s="391"/>
      <c r="D155" s="299"/>
      <c r="E155" s="651">
        <f t="shared" ref="E155:AA156" si="79">E94</f>
        <v>0</v>
      </c>
      <c r="F155" s="652">
        <f t="shared" si="79"/>
        <v>0</v>
      </c>
      <c r="G155" s="653">
        <f t="shared" si="79"/>
        <v>0</v>
      </c>
      <c r="H155" s="650">
        <f t="shared" si="79"/>
        <v>0</v>
      </c>
      <c r="I155" s="651">
        <f t="shared" si="79"/>
        <v>0</v>
      </c>
      <c r="J155" s="651">
        <f t="shared" si="79"/>
        <v>0</v>
      </c>
      <c r="K155" s="651">
        <f t="shared" si="79"/>
        <v>0</v>
      </c>
      <c r="L155" s="651">
        <f t="shared" si="79"/>
        <v>0</v>
      </c>
      <c r="M155" s="651">
        <f t="shared" si="79"/>
        <v>0</v>
      </c>
      <c r="N155" s="651">
        <f t="shared" si="79"/>
        <v>0</v>
      </c>
      <c r="O155" s="651">
        <f t="shared" si="79"/>
        <v>0</v>
      </c>
      <c r="P155" s="651">
        <f t="shared" si="79"/>
        <v>0</v>
      </c>
      <c r="Q155" s="651">
        <f t="shared" si="79"/>
        <v>0</v>
      </c>
      <c r="R155" s="651">
        <f t="shared" si="79"/>
        <v>0</v>
      </c>
      <c r="S155" s="651">
        <f t="shared" si="79"/>
        <v>0</v>
      </c>
      <c r="T155" s="651">
        <f t="shared" si="79"/>
        <v>0</v>
      </c>
      <c r="U155" s="651">
        <f t="shared" si="79"/>
        <v>0</v>
      </c>
      <c r="V155" s="651">
        <f t="shared" si="79"/>
        <v>0</v>
      </c>
      <c r="W155" s="651">
        <f t="shared" si="79"/>
        <v>0</v>
      </c>
      <c r="X155" s="651">
        <f t="shared" si="79"/>
        <v>0</v>
      </c>
      <c r="Y155" s="651">
        <f t="shared" si="79"/>
        <v>0</v>
      </c>
      <c r="Z155" s="651">
        <f t="shared" si="79"/>
        <v>0</v>
      </c>
      <c r="AA155" s="651">
        <f t="shared" si="79"/>
        <v>0</v>
      </c>
      <c r="AB155" s="948" t="str">
        <f>IF(D155=0,"",(F155-D155)/D155/2)</f>
        <v/>
      </c>
      <c r="AC155" s="949" t="str">
        <f ca="1">IF(G155=0,"",(OFFSET(G155,0,DuréeSimul,,)-G155)/G155/DuréeSimul)</f>
        <v/>
      </c>
    </row>
    <row r="156" spans="1:29" s="968" customFormat="1" ht="18" customHeight="1" thickBot="1" x14ac:dyDescent="0.3">
      <c r="B156" s="1052"/>
      <c r="C156" s="1053" t="s">
        <v>119</v>
      </c>
      <c r="D156" s="971"/>
      <c r="E156" s="1039" t="str">
        <f t="shared" si="79"/>
        <v/>
      </c>
      <c r="F156" s="1040" t="str">
        <f t="shared" si="79"/>
        <v/>
      </c>
      <c r="G156" s="1041" t="str">
        <f t="shared" si="79"/>
        <v/>
      </c>
      <c r="H156" s="1033" t="str">
        <f t="shared" si="79"/>
        <v/>
      </c>
      <c r="I156" s="1039" t="str">
        <f t="shared" si="79"/>
        <v/>
      </c>
      <c r="J156" s="1039" t="str">
        <f t="shared" si="79"/>
        <v/>
      </c>
      <c r="K156" s="1039" t="str">
        <f t="shared" si="79"/>
        <v/>
      </c>
      <c r="L156" s="1039" t="str">
        <f t="shared" si="79"/>
        <v/>
      </c>
      <c r="M156" s="1039" t="str">
        <f t="shared" si="79"/>
        <v/>
      </c>
      <c r="N156" s="1039" t="str">
        <f t="shared" si="79"/>
        <v/>
      </c>
      <c r="O156" s="1039" t="str">
        <f t="shared" si="79"/>
        <v/>
      </c>
      <c r="P156" s="1039" t="str">
        <f t="shared" si="79"/>
        <v/>
      </c>
      <c r="Q156" s="1039" t="str">
        <f t="shared" si="79"/>
        <v/>
      </c>
      <c r="R156" s="1039" t="str">
        <f t="shared" si="79"/>
        <v/>
      </c>
      <c r="S156" s="1039" t="str">
        <f t="shared" si="79"/>
        <v/>
      </c>
      <c r="T156" s="1039" t="str">
        <f t="shared" si="79"/>
        <v/>
      </c>
      <c r="U156" s="1039" t="str">
        <f t="shared" si="79"/>
        <v/>
      </c>
      <c r="V156" s="1039" t="str">
        <f t="shared" si="79"/>
        <v/>
      </c>
      <c r="W156" s="1039" t="str">
        <f t="shared" si="79"/>
        <v/>
      </c>
      <c r="X156" s="1039" t="str">
        <f t="shared" si="79"/>
        <v/>
      </c>
      <c r="Y156" s="1039" t="str">
        <f t="shared" si="79"/>
        <v/>
      </c>
      <c r="Z156" s="1039" t="str">
        <f t="shared" si="79"/>
        <v/>
      </c>
      <c r="AA156" s="1039" t="str">
        <f t="shared" si="79"/>
        <v/>
      </c>
      <c r="AB156" s="1034"/>
      <c r="AC156" s="1035"/>
    </row>
    <row r="157" spans="1:29" ht="18" customHeight="1" thickBot="1" x14ac:dyDescent="0.3">
      <c r="B157" s="390" t="s">
        <v>97</v>
      </c>
      <c r="C157" s="391"/>
      <c r="D157" s="1051"/>
      <c r="E157" s="651">
        <f t="shared" ref="E157:AA157" si="80">IF(E113=0,0,E103/E113)</f>
        <v>0</v>
      </c>
      <c r="F157" s="652">
        <f t="shared" si="80"/>
        <v>0</v>
      </c>
      <c r="G157" s="653">
        <f t="shared" si="80"/>
        <v>0</v>
      </c>
      <c r="H157" s="650">
        <f t="shared" si="80"/>
        <v>0</v>
      </c>
      <c r="I157" s="651">
        <f t="shared" si="80"/>
        <v>0</v>
      </c>
      <c r="J157" s="651">
        <f t="shared" si="80"/>
        <v>0</v>
      </c>
      <c r="K157" s="651">
        <f t="shared" si="80"/>
        <v>0</v>
      </c>
      <c r="L157" s="651">
        <f t="shared" si="80"/>
        <v>0</v>
      </c>
      <c r="M157" s="651">
        <f t="shared" si="80"/>
        <v>0</v>
      </c>
      <c r="N157" s="651">
        <f t="shared" si="80"/>
        <v>0</v>
      </c>
      <c r="O157" s="651">
        <f t="shared" si="80"/>
        <v>0</v>
      </c>
      <c r="P157" s="651">
        <f t="shared" si="80"/>
        <v>0</v>
      </c>
      <c r="Q157" s="651">
        <f t="shared" si="80"/>
        <v>0</v>
      </c>
      <c r="R157" s="651">
        <f t="shared" si="80"/>
        <v>0</v>
      </c>
      <c r="S157" s="651">
        <f t="shared" si="80"/>
        <v>0</v>
      </c>
      <c r="T157" s="651">
        <f t="shared" si="80"/>
        <v>0</v>
      </c>
      <c r="U157" s="651">
        <f t="shared" si="80"/>
        <v>0</v>
      </c>
      <c r="V157" s="651">
        <f t="shared" si="80"/>
        <v>0</v>
      </c>
      <c r="W157" s="651">
        <f t="shared" si="80"/>
        <v>0</v>
      </c>
      <c r="X157" s="651">
        <f t="shared" si="80"/>
        <v>0</v>
      </c>
      <c r="Y157" s="651">
        <f t="shared" si="80"/>
        <v>0</v>
      </c>
      <c r="Z157" s="651">
        <f t="shared" si="80"/>
        <v>0</v>
      </c>
      <c r="AA157" s="651">
        <f t="shared" si="80"/>
        <v>0</v>
      </c>
      <c r="AB157" s="948" t="str">
        <f>IF(D157=0,"",(F157-D157)/D157/2)</f>
        <v/>
      </c>
      <c r="AC157" s="949" t="str">
        <f ca="1">IF(G157=0,"",(OFFSET(G157,0,DuréeSimul,,)-G157)/G157/DuréeSimul)</f>
        <v/>
      </c>
    </row>
    <row r="158" spans="1:29" s="968" customFormat="1" ht="18" customHeight="1" thickBot="1" x14ac:dyDescent="0.3">
      <c r="B158" s="1052"/>
      <c r="C158" s="1053" t="s">
        <v>61</v>
      </c>
      <c r="D158" s="971"/>
      <c r="E158" s="1039" t="str">
        <f t="shared" ref="E158:AA158" si="81">E144</f>
        <v/>
      </c>
      <c r="F158" s="1040" t="str">
        <f t="shared" si="81"/>
        <v/>
      </c>
      <c r="G158" s="1041" t="str">
        <f t="shared" si="81"/>
        <v/>
      </c>
      <c r="H158" s="1033" t="str">
        <f t="shared" si="81"/>
        <v/>
      </c>
      <c r="I158" s="1039" t="str">
        <f t="shared" si="81"/>
        <v/>
      </c>
      <c r="J158" s="1039" t="str">
        <f t="shared" si="81"/>
        <v/>
      </c>
      <c r="K158" s="1039" t="str">
        <f t="shared" si="81"/>
        <v/>
      </c>
      <c r="L158" s="1039" t="str">
        <f t="shared" si="81"/>
        <v/>
      </c>
      <c r="M158" s="1039" t="str">
        <f t="shared" si="81"/>
        <v/>
      </c>
      <c r="N158" s="1039" t="str">
        <f t="shared" si="81"/>
        <v/>
      </c>
      <c r="O158" s="1039" t="str">
        <f t="shared" si="81"/>
        <v/>
      </c>
      <c r="P158" s="1039" t="str">
        <f t="shared" si="81"/>
        <v/>
      </c>
      <c r="Q158" s="1039" t="str">
        <f t="shared" si="81"/>
        <v/>
      </c>
      <c r="R158" s="1039" t="str">
        <f t="shared" si="81"/>
        <v/>
      </c>
      <c r="S158" s="1039" t="str">
        <f t="shared" si="81"/>
        <v/>
      </c>
      <c r="T158" s="1039" t="str">
        <f t="shared" si="81"/>
        <v/>
      </c>
      <c r="U158" s="1039" t="str">
        <f t="shared" si="81"/>
        <v/>
      </c>
      <c r="V158" s="1039" t="str">
        <f t="shared" si="81"/>
        <v/>
      </c>
      <c r="W158" s="1039" t="str">
        <f t="shared" si="81"/>
        <v/>
      </c>
      <c r="X158" s="1039" t="str">
        <f t="shared" si="81"/>
        <v/>
      </c>
      <c r="Y158" s="1039" t="str">
        <f t="shared" si="81"/>
        <v/>
      </c>
      <c r="Z158" s="1039" t="str">
        <f t="shared" si="81"/>
        <v/>
      </c>
      <c r="AA158" s="1039" t="str">
        <f t="shared" si="81"/>
        <v/>
      </c>
      <c r="AB158" s="1034"/>
      <c r="AC158" s="1035"/>
    </row>
    <row r="159" spans="1:29" ht="18" customHeight="1" thickBot="1" x14ac:dyDescent="0.3">
      <c r="B159" s="390" t="s">
        <v>350</v>
      </c>
      <c r="C159" s="391"/>
      <c r="D159" s="299"/>
      <c r="E159" s="651">
        <f t="shared" ref="E159:AA160" si="82">E105</f>
        <v>0</v>
      </c>
      <c r="F159" s="652">
        <f t="shared" si="82"/>
        <v>0</v>
      </c>
      <c r="G159" s="653">
        <f t="shared" si="82"/>
        <v>0</v>
      </c>
      <c r="H159" s="650">
        <f t="shared" si="82"/>
        <v>0</v>
      </c>
      <c r="I159" s="651">
        <f t="shared" si="82"/>
        <v>0</v>
      </c>
      <c r="J159" s="651">
        <f t="shared" si="82"/>
        <v>0</v>
      </c>
      <c r="K159" s="651">
        <f t="shared" si="82"/>
        <v>0</v>
      </c>
      <c r="L159" s="651">
        <f t="shared" si="82"/>
        <v>0</v>
      </c>
      <c r="M159" s="651">
        <f t="shared" si="82"/>
        <v>0</v>
      </c>
      <c r="N159" s="651">
        <f t="shared" si="82"/>
        <v>0</v>
      </c>
      <c r="O159" s="651">
        <f t="shared" si="82"/>
        <v>0</v>
      </c>
      <c r="P159" s="651">
        <f t="shared" si="82"/>
        <v>0</v>
      </c>
      <c r="Q159" s="651">
        <f t="shared" si="82"/>
        <v>0</v>
      </c>
      <c r="R159" s="651">
        <f t="shared" si="82"/>
        <v>0</v>
      </c>
      <c r="S159" s="651">
        <f t="shared" si="82"/>
        <v>0</v>
      </c>
      <c r="T159" s="651">
        <f t="shared" si="82"/>
        <v>0</v>
      </c>
      <c r="U159" s="651">
        <f t="shared" si="82"/>
        <v>0</v>
      </c>
      <c r="V159" s="651">
        <f t="shared" si="82"/>
        <v>0</v>
      </c>
      <c r="W159" s="651">
        <f t="shared" si="82"/>
        <v>0</v>
      </c>
      <c r="X159" s="651">
        <f t="shared" si="82"/>
        <v>0</v>
      </c>
      <c r="Y159" s="651">
        <f t="shared" si="82"/>
        <v>0</v>
      </c>
      <c r="Z159" s="651">
        <f t="shared" si="82"/>
        <v>0</v>
      </c>
      <c r="AA159" s="651">
        <f t="shared" si="82"/>
        <v>0</v>
      </c>
      <c r="AB159" s="948" t="str">
        <f>IF(D159=0,"",(F159-D159)/D159/2)</f>
        <v/>
      </c>
      <c r="AC159" s="949" t="str">
        <f ca="1">IF(G159=0,"",(OFFSET(G159,0,DuréeSimul,,)-G159)/G159/DuréeSimul)</f>
        <v/>
      </c>
    </row>
    <row r="160" spans="1:29" s="968" customFormat="1" ht="18" customHeight="1" thickBot="1" x14ac:dyDescent="0.3">
      <c r="B160" s="1052"/>
      <c r="C160" s="1053" t="s">
        <v>88</v>
      </c>
      <c r="D160" s="971"/>
      <c r="E160" s="1039" t="str">
        <f t="shared" si="82"/>
        <v/>
      </c>
      <c r="F160" s="1040" t="str">
        <f t="shared" si="82"/>
        <v/>
      </c>
      <c r="G160" s="1041" t="str">
        <f t="shared" si="82"/>
        <v/>
      </c>
      <c r="H160" s="1033" t="str">
        <f t="shared" si="82"/>
        <v/>
      </c>
      <c r="I160" s="1039" t="str">
        <f t="shared" si="82"/>
        <v/>
      </c>
      <c r="J160" s="1039" t="str">
        <f t="shared" si="82"/>
        <v/>
      </c>
      <c r="K160" s="1039" t="str">
        <f t="shared" si="82"/>
        <v/>
      </c>
      <c r="L160" s="1039" t="str">
        <f t="shared" si="82"/>
        <v/>
      </c>
      <c r="M160" s="1039" t="str">
        <f t="shared" si="82"/>
        <v/>
      </c>
      <c r="N160" s="1039" t="str">
        <f t="shared" si="82"/>
        <v/>
      </c>
      <c r="O160" s="1039" t="str">
        <f t="shared" si="82"/>
        <v/>
      </c>
      <c r="P160" s="1039" t="str">
        <f t="shared" si="82"/>
        <v/>
      </c>
      <c r="Q160" s="1039" t="str">
        <f t="shared" si="82"/>
        <v/>
      </c>
      <c r="R160" s="1039" t="str">
        <f t="shared" si="82"/>
        <v/>
      </c>
      <c r="S160" s="1039" t="str">
        <f t="shared" si="82"/>
        <v/>
      </c>
      <c r="T160" s="1039" t="str">
        <f t="shared" si="82"/>
        <v/>
      </c>
      <c r="U160" s="1039" t="str">
        <f t="shared" si="82"/>
        <v/>
      </c>
      <c r="V160" s="1039" t="str">
        <f t="shared" si="82"/>
        <v/>
      </c>
      <c r="W160" s="1039" t="str">
        <f t="shared" si="82"/>
        <v/>
      </c>
      <c r="X160" s="1039" t="str">
        <f t="shared" si="82"/>
        <v/>
      </c>
      <c r="Y160" s="1039" t="str">
        <f t="shared" si="82"/>
        <v/>
      </c>
      <c r="Z160" s="1039" t="str">
        <f t="shared" si="82"/>
        <v/>
      </c>
      <c r="AA160" s="1039" t="str">
        <f t="shared" si="82"/>
        <v/>
      </c>
      <c r="AB160" s="1034"/>
      <c r="AC160" s="1035"/>
    </row>
    <row r="161" spans="2:29" ht="18" customHeight="1" thickBot="1" x14ac:dyDescent="0.3">
      <c r="B161" s="390" t="s">
        <v>351</v>
      </c>
      <c r="C161" s="391"/>
      <c r="D161" s="299"/>
      <c r="E161" s="651">
        <f t="shared" ref="E161:AA161" si="83">E127+E130</f>
        <v>0</v>
      </c>
      <c r="F161" s="652">
        <f t="shared" si="83"/>
        <v>0</v>
      </c>
      <c r="G161" s="653">
        <f t="shared" si="83"/>
        <v>0</v>
      </c>
      <c r="H161" s="650">
        <f t="shared" si="83"/>
        <v>0</v>
      </c>
      <c r="I161" s="651">
        <f t="shared" si="83"/>
        <v>0</v>
      </c>
      <c r="J161" s="651">
        <f t="shared" si="83"/>
        <v>0</v>
      </c>
      <c r="K161" s="651">
        <f t="shared" si="83"/>
        <v>0</v>
      </c>
      <c r="L161" s="651">
        <f t="shared" si="83"/>
        <v>0</v>
      </c>
      <c r="M161" s="651">
        <f t="shared" si="83"/>
        <v>0</v>
      </c>
      <c r="N161" s="651">
        <f t="shared" si="83"/>
        <v>0</v>
      </c>
      <c r="O161" s="651">
        <f t="shared" si="83"/>
        <v>0</v>
      </c>
      <c r="P161" s="651">
        <f t="shared" si="83"/>
        <v>0</v>
      </c>
      <c r="Q161" s="651">
        <f t="shared" si="83"/>
        <v>0</v>
      </c>
      <c r="R161" s="651">
        <f t="shared" si="83"/>
        <v>0</v>
      </c>
      <c r="S161" s="651">
        <f t="shared" si="83"/>
        <v>0</v>
      </c>
      <c r="T161" s="651">
        <f t="shared" si="83"/>
        <v>0</v>
      </c>
      <c r="U161" s="651">
        <f t="shared" si="83"/>
        <v>0</v>
      </c>
      <c r="V161" s="651">
        <f t="shared" si="83"/>
        <v>0</v>
      </c>
      <c r="W161" s="651">
        <f t="shared" si="83"/>
        <v>0</v>
      </c>
      <c r="X161" s="651">
        <f t="shared" si="83"/>
        <v>0</v>
      </c>
      <c r="Y161" s="651">
        <f t="shared" si="83"/>
        <v>0</v>
      </c>
      <c r="Z161" s="651">
        <f t="shared" si="83"/>
        <v>0</v>
      </c>
      <c r="AA161" s="651">
        <f t="shared" si="83"/>
        <v>0</v>
      </c>
      <c r="AB161" s="948" t="str">
        <f>IF(D161=0,"",(F161-D161)/D161/2)</f>
        <v/>
      </c>
      <c r="AC161" s="949" t="str">
        <f ca="1">IF(G161=0,"",(OFFSET(G161,0,DuréeSimul,,)-G161)/G161/DuréeSimul)</f>
        <v/>
      </c>
    </row>
    <row r="162" spans="2:29" s="968" customFormat="1" ht="18" customHeight="1" thickBot="1" x14ac:dyDescent="0.3">
      <c r="B162" s="1052"/>
      <c r="C162" s="1053" t="s">
        <v>120</v>
      </c>
      <c r="D162" s="971"/>
      <c r="E162" s="1039" t="str">
        <f t="shared" ref="E162:AA162" si="84">IF(E$86=0,"",E161/E$86)</f>
        <v/>
      </c>
      <c r="F162" s="1040" t="str">
        <f t="shared" si="84"/>
        <v/>
      </c>
      <c r="G162" s="1041" t="str">
        <f t="shared" si="84"/>
        <v/>
      </c>
      <c r="H162" s="1033" t="str">
        <f t="shared" si="84"/>
        <v/>
      </c>
      <c r="I162" s="1039" t="str">
        <f t="shared" si="84"/>
        <v/>
      </c>
      <c r="J162" s="1039" t="str">
        <f t="shared" si="84"/>
        <v/>
      </c>
      <c r="K162" s="1039" t="str">
        <f t="shared" si="84"/>
        <v/>
      </c>
      <c r="L162" s="1039" t="str">
        <f t="shared" si="84"/>
        <v/>
      </c>
      <c r="M162" s="1039" t="str">
        <f t="shared" si="84"/>
        <v/>
      </c>
      <c r="N162" s="1039" t="str">
        <f t="shared" si="84"/>
        <v/>
      </c>
      <c r="O162" s="1039" t="str">
        <f t="shared" si="84"/>
        <v/>
      </c>
      <c r="P162" s="1039" t="str">
        <f t="shared" si="84"/>
        <v/>
      </c>
      <c r="Q162" s="1039" t="str">
        <f t="shared" si="84"/>
        <v/>
      </c>
      <c r="R162" s="1039" t="str">
        <f t="shared" si="84"/>
        <v/>
      </c>
      <c r="S162" s="1039" t="str">
        <f t="shared" si="84"/>
        <v/>
      </c>
      <c r="T162" s="1039" t="str">
        <f t="shared" si="84"/>
        <v/>
      </c>
      <c r="U162" s="1039" t="str">
        <f t="shared" si="84"/>
        <v/>
      </c>
      <c r="V162" s="1039" t="str">
        <f t="shared" si="84"/>
        <v/>
      </c>
      <c r="W162" s="1039" t="str">
        <f t="shared" si="84"/>
        <v/>
      </c>
      <c r="X162" s="1039" t="str">
        <f t="shared" si="84"/>
        <v/>
      </c>
      <c r="Y162" s="1039" t="str">
        <f t="shared" si="84"/>
        <v/>
      </c>
      <c r="Z162" s="1039" t="str">
        <f t="shared" si="84"/>
        <v/>
      </c>
      <c r="AA162" s="1039" t="str">
        <f t="shared" si="84"/>
        <v/>
      </c>
      <c r="AB162" s="1034"/>
      <c r="AC162" s="1035"/>
    </row>
    <row r="163" spans="2:29" ht="18" customHeight="1" thickBot="1" x14ac:dyDescent="0.3">
      <c r="B163" s="390" t="s">
        <v>352</v>
      </c>
      <c r="C163" s="391"/>
      <c r="D163" s="299"/>
      <c r="E163" s="655" t="s">
        <v>242</v>
      </c>
      <c r="F163" s="656" t="s">
        <v>242</v>
      </c>
      <c r="G163" s="653">
        <f>G129</f>
        <v>0</v>
      </c>
      <c r="H163" s="650">
        <f t="shared" ref="H163:AA163" si="85">H129</f>
        <v>0</v>
      </c>
      <c r="I163" s="651">
        <f t="shared" si="85"/>
        <v>0</v>
      </c>
      <c r="J163" s="651">
        <f t="shared" si="85"/>
        <v>0</v>
      </c>
      <c r="K163" s="651">
        <f t="shared" si="85"/>
        <v>0</v>
      </c>
      <c r="L163" s="651">
        <f t="shared" si="85"/>
        <v>0</v>
      </c>
      <c r="M163" s="651">
        <f t="shared" si="85"/>
        <v>0</v>
      </c>
      <c r="N163" s="651">
        <f t="shared" si="85"/>
        <v>0</v>
      </c>
      <c r="O163" s="651">
        <f t="shared" si="85"/>
        <v>0</v>
      </c>
      <c r="P163" s="651">
        <f t="shared" si="85"/>
        <v>0</v>
      </c>
      <c r="Q163" s="651">
        <f t="shared" si="85"/>
        <v>0</v>
      </c>
      <c r="R163" s="651">
        <f t="shared" si="85"/>
        <v>0</v>
      </c>
      <c r="S163" s="651">
        <f t="shared" si="85"/>
        <v>0</v>
      </c>
      <c r="T163" s="651">
        <f t="shared" si="85"/>
        <v>0</v>
      </c>
      <c r="U163" s="651">
        <f t="shared" si="85"/>
        <v>0</v>
      </c>
      <c r="V163" s="651">
        <f t="shared" si="85"/>
        <v>0</v>
      </c>
      <c r="W163" s="651">
        <f t="shared" si="85"/>
        <v>0</v>
      </c>
      <c r="X163" s="651">
        <f t="shared" si="85"/>
        <v>0</v>
      </c>
      <c r="Y163" s="651">
        <f t="shared" si="85"/>
        <v>0</v>
      </c>
      <c r="Z163" s="651">
        <f t="shared" si="85"/>
        <v>0</v>
      </c>
      <c r="AA163" s="651">
        <f t="shared" si="85"/>
        <v>0</v>
      </c>
      <c r="AB163" s="952" t="s">
        <v>242</v>
      </c>
      <c r="AC163" s="949" t="str">
        <f ca="1">IF(G163=0,"",(OFFSET(G163,0,DuréeSimul,,)-G163)/G163/DuréeSimul)</f>
        <v/>
      </c>
    </row>
    <row r="164" spans="2:29" s="968" customFormat="1" ht="18" customHeight="1" thickBot="1" x14ac:dyDescent="0.3">
      <c r="B164" s="1052"/>
      <c r="C164" s="1053" t="s">
        <v>124</v>
      </c>
      <c r="D164" s="971"/>
      <c r="E164" s="1039"/>
      <c r="F164" s="1040"/>
      <c r="G164" s="1041" t="str">
        <f>IF(G$86=0,"",G163/G$86)</f>
        <v/>
      </c>
      <c r="H164" s="1033" t="str">
        <f t="shared" ref="H164:AA164" si="86">IF(H$86=0,"",H163/H$86)</f>
        <v/>
      </c>
      <c r="I164" s="1039" t="str">
        <f t="shared" si="86"/>
        <v/>
      </c>
      <c r="J164" s="1039" t="str">
        <f t="shared" si="86"/>
        <v/>
      </c>
      <c r="K164" s="1039" t="str">
        <f t="shared" si="86"/>
        <v/>
      </c>
      <c r="L164" s="1039" t="str">
        <f t="shared" si="86"/>
        <v/>
      </c>
      <c r="M164" s="1039" t="str">
        <f t="shared" si="86"/>
        <v/>
      </c>
      <c r="N164" s="1039" t="str">
        <f t="shared" si="86"/>
        <v/>
      </c>
      <c r="O164" s="1039" t="str">
        <f t="shared" si="86"/>
        <v/>
      </c>
      <c r="P164" s="1039" t="str">
        <f t="shared" si="86"/>
        <v/>
      </c>
      <c r="Q164" s="1039" t="str">
        <f t="shared" si="86"/>
        <v/>
      </c>
      <c r="R164" s="1039" t="str">
        <f t="shared" si="86"/>
        <v/>
      </c>
      <c r="S164" s="1039" t="str">
        <f t="shared" si="86"/>
        <v/>
      </c>
      <c r="T164" s="1039" t="str">
        <f t="shared" si="86"/>
        <v/>
      </c>
      <c r="U164" s="1039" t="str">
        <f t="shared" si="86"/>
        <v/>
      </c>
      <c r="V164" s="1039" t="str">
        <f t="shared" si="86"/>
        <v/>
      </c>
      <c r="W164" s="1039" t="str">
        <f t="shared" si="86"/>
        <v/>
      </c>
      <c r="X164" s="1039" t="str">
        <f t="shared" si="86"/>
        <v/>
      </c>
      <c r="Y164" s="1039" t="str">
        <f t="shared" si="86"/>
        <v/>
      </c>
      <c r="Z164" s="1039" t="str">
        <f t="shared" si="86"/>
        <v/>
      </c>
      <c r="AA164" s="1039" t="str">
        <f t="shared" si="86"/>
        <v/>
      </c>
      <c r="AB164" s="1034"/>
      <c r="AC164" s="1035"/>
    </row>
    <row r="165" spans="2:29" ht="18" customHeight="1" x14ac:dyDescent="0.25">
      <c r="B165" s="1182" t="s">
        <v>353</v>
      </c>
      <c r="C165" s="1183"/>
      <c r="D165" s="299"/>
      <c r="E165" s="657">
        <f t="shared" ref="E165:AA166" si="87">E134</f>
        <v>0</v>
      </c>
      <c r="F165" s="658">
        <f t="shared" si="87"/>
        <v>0</v>
      </c>
      <c r="G165" s="659">
        <f t="shared" si="87"/>
        <v>0</v>
      </c>
      <c r="H165" s="660">
        <f t="shared" si="87"/>
        <v>0</v>
      </c>
      <c r="I165" s="657">
        <f t="shared" si="87"/>
        <v>0</v>
      </c>
      <c r="J165" s="657">
        <f t="shared" si="87"/>
        <v>0</v>
      </c>
      <c r="K165" s="657">
        <f t="shared" si="87"/>
        <v>0</v>
      </c>
      <c r="L165" s="657">
        <f t="shared" si="87"/>
        <v>0</v>
      </c>
      <c r="M165" s="657">
        <f t="shared" si="87"/>
        <v>0</v>
      </c>
      <c r="N165" s="657">
        <f t="shared" si="87"/>
        <v>0</v>
      </c>
      <c r="O165" s="657">
        <f t="shared" si="87"/>
        <v>0</v>
      </c>
      <c r="P165" s="657">
        <f t="shared" si="87"/>
        <v>0</v>
      </c>
      <c r="Q165" s="657">
        <f t="shared" si="87"/>
        <v>0</v>
      </c>
      <c r="R165" s="657">
        <f t="shared" si="87"/>
        <v>0</v>
      </c>
      <c r="S165" s="657">
        <f t="shared" si="87"/>
        <v>0</v>
      </c>
      <c r="T165" s="657">
        <f t="shared" si="87"/>
        <v>0</v>
      </c>
      <c r="U165" s="657">
        <f t="shared" si="87"/>
        <v>0</v>
      </c>
      <c r="V165" s="657">
        <f t="shared" si="87"/>
        <v>0</v>
      </c>
      <c r="W165" s="657">
        <f t="shared" si="87"/>
        <v>0</v>
      </c>
      <c r="X165" s="657">
        <f t="shared" si="87"/>
        <v>0</v>
      </c>
      <c r="Y165" s="657">
        <f t="shared" si="87"/>
        <v>0</v>
      </c>
      <c r="Z165" s="657">
        <f t="shared" si="87"/>
        <v>0</v>
      </c>
      <c r="AA165" s="657">
        <f t="shared" si="87"/>
        <v>0</v>
      </c>
      <c r="AB165" s="953" t="str">
        <f>IF(D165=0,"",(F165-D165)/D165/2)</f>
        <v/>
      </c>
      <c r="AC165" s="954" t="str">
        <f ca="1">IF(G165=0,"",(OFFSET(G165,0,DuréeSimul,,)-G165)/G165/DuréeSimul)</f>
        <v/>
      </c>
    </row>
    <row r="166" spans="2:29" ht="18" customHeight="1" thickBot="1" x14ac:dyDescent="0.3">
      <c r="B166" s="1180" t="s">
        <v>121</v>
      </c>
      <c r="C166" s="1181"/>
      <c r="D166" s="299"/>
      <c r="E166" s="661" t="str">
        <f t="shared" si="87"/>
        <v/>
      </c>
      <c r="F166" s="662" t="str">
        <f t="shared" si="87"/>
        <v/>
      </c>
      <c r="G166" s="663" t="str">
        <f t="shared" si="87"/>
        <v/>
      </c>
      <c r="H166" s="664" t="str">
        <f t="shared" si="87"/>
        <v/>
      </c>
      <c r="I166" s="661" t="str">
        <f t="shared" si="87"/>
        <v/>
      </c>
      <c r="J166" s="661" t="str">
        <f t="shared" si="87"/>
        <v/>
      </c>
      <c r="K166" s="661" t="str">
        <f t="shared" si="87"/>
        <v/>
      </c>
      <c r="L166" s="661" t="str">
        <f t="shared" si="87"/>
        <v/>
      </c>
      <c r="M166" s="661" t="str">
        <f t="shared" si="87"/>
        <v/>
      </c>
      <c r="N166" s="661" t="str">
        <f t="shared" si="87"/>
        <v/>
      </c>
      <c r="O166" s="661" t="str">
        <f t="shared" si="87"/>
        <v/>
      </c>
      <c r="P166" s="661" t="str">
        <f t="shared" si="87"/>
        <v/>
      </c>
      <c r="Q166" s="661" t="str">
        <f t="shared" si="87"/>
        <v/>
      </c>
      <c r="R166" s="661" t="str">
        <f t="shared" si="87"/>
        <v/>
      </c>
      <c r="S166" s="661" t="str">
        <f t="shared" si="87"/>
        <v/>
      </c>
      <c r="T166" s="661" t="str">
        <f t="shared" si="87"/>
        <v/>
      </c>
      <c r="U166" s="661" t="str">
        <f t="shared" si="87"/>
        <v/>
      </c>
      <c r="V166" s="661" t="str">
        <f t="shared" si="87"/>
        <v/>
      </c>
      <c r="W166" s="661" t="str">
        <f t="shared" si="87"/>
        <v/>
      </c>
      <c r="X166" s="661" t="str">
        <f t="shared" si="87"/>
        <v/>
      </c>
      <c r="Y166" s="661" t="str">
        <f t="shared" si="87"/>
        <v/>
      </c>
      <c r="Z166" s="661" t="str">
        <f t="shared" si="87"/>
        <v/>
      </c>
      <c r="AA166" s="661" t="str">
        <f t="shared" si="87"/>
        <v/>
      </c>
      <c r="AB166" s="955"/>
      <c r="AC166" s="956"/>
    </row>
    <row r="167" spans="2:29" s="306" customFormat="1" ht="5.0999999999999996" customHeight="1" thickBot="1" x14ac:dyDescent="0.3">
      <c r="B167" s="317"/>
      <c r="C167" s="318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921"/>
      <c r="AC167" s="921"/>
    </row>
    <row r="168" spans="2:29" ht="21.75" customHeight="1" thickBot="1" x14ac:dyDescent="0.3">
      <c r="B168" s="390" t="s">
        <v>125</v>
      </c>
      <c r="C168" s="391"/>
      <c r="E168" s="392">
        <f ca="1">IF(DernierCalculRSI=0,SUM(CalculRSI),"Le RSI est supérieur à " &amp; SUM(CalculRSI) &amp; " ans")</f>
        <v>0</v>
      </c>
      <c r="F168" s="393"/>
    </row>
  </sheetData>
  <sheetProtection password="82B4" sheet="1" objects="1" scenarios="1"/>
  <dataConsolidate/>
  <mergeCells count="30">
    <mergeCell ref="B148:C148"/>
    <mergeCell ref="B150:C150"/>
    <mergeCell ref="B151:C151"/>
    <mergeCell ref="B165:C165"/>
    <mergeCell ref="B166:C166"/>
    <mergeCell ref="AB141:AB142"/>
    <mergeCell ref="AC141:AC142"/>
    <mergeCell ref="A146:C146"/>
    <mergeCell ref="AB146:AB147"/>
    <mergeCell ref="AC146:AC147"/>
    <mergeCell ref="A141:C141"/>
    <mergeCell ref="AB8:AB9"/>
    <mergeCell ref="AC108:AC109"/>
    <mergeCell ref="AC8:AC9"/>
    <mergeCell ref="A50:C50"/>
    <mergeCell ref="AB50:AB51"/>
    <mergeCell ref="AC50:AC51"/>
    <mergeCell ref="A60:C60"/>
    <mergeCell ref="AB60:AB61"/>
    <mergeCell ref="AC60:AC61"/>
    <mergeCell ref="A91:C91"/>
    <mergeCell ref="AB91:AB92"/>
    <mergeCell ref="AC91:AC92"/>
    <mergeCell ref="A108:C108"/>
    <mergeCell ref="AB108:AB109"/>
    <mergeCell ref="B2:Q2"/>
    <mergeCell ref="M3:O3"/>
    <mergeCell ref="E4:F4"/>
    <mergeCell ref="B6:Q6"/>
    <mergeCell ref="A8:C8"/>
  </mergeCells>
  <conditionalFormatting sqref="E4:F4">
    <cfRule type="cellIs" dxfId="23" priority="5" stopIfTrue="1" operator="equal">
      <formula>"Finalisé"</formula>
    </cfRule>
  </conditionalFormatting>
  <conditionalFormatting sqref="E146:AA146 E60:AA60 E50:AA50 E91:AA91 E108:AA108 E141:AA141">
    <cfRule type="expression" dxfId="22" priority="4" stopIfTrue="1">
      <formula>IF(OR(E50="Démarrage du projet",E50="Fin du projet"),TRUE,FALSE)</formula>
    </cfRule>
  </conditionalFormatting>
  <conditionalFormatting sqref="E8:AA8">
    <cfRule type="expression" dxfId="21" priority="2" stopIfTrue="1">
      <formula>IF(OR(E8="Démarrage du PRE",E8="Fin du PRE"),TRUE,FALSE)</formula>
    </cfRule>
    <cfRule type="expression" dxfId="20" priority="3" stopIfTrue="1">
      <formula>IF(OR(E8="Démarrage du projet",E8="Fin du projet"),TRUE,FALSE)</formula>
    </cfRule>
  </conditionalFormatting>
  <conditionalFormatting sqref="E4">
    <cfRule type="cellIs" dxfId="19" priority="1" stopIfTrue="1" operator="equal">
      <formula>"Finalisé"</formula>
    </cfRule>
  </conditionalFormatting>
  <dataValidations disablePrompts="1" count="1">
    <dataValidation type="list" allowBlank="1" showInputMessage="1" showErrorMessage="1" sqref="E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36" fitToHeight="2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tabColor rgb="FFFFC000"/>
    <outlinePr summaryBelow="0"/>
    <pageSetUpPr fitToPage="1"/>
  </sheetPr>
  <dimension ref="A2:AC174"/>
  <sheetViews>
    <sheetView showGridLines="0" zoomScale="70" zoomScaleNormal="70" workbookViewId="0">
      <pane xSplit="3" ySplit="6" topLeftCell="D133" activePane="bottomRight" state="frozen"/>
      <selection activeCell="D20" sqref="D20:D21"/>
      <selection pane="topRight" activeCell="D20" sqref="D20:D21"/>
      <selection pane="bottomLeft" activeCell="D20" sqref="D20:D21"/>
      <selection pane="bottomRight" activeCell="F163" sqref="F163"/>
    </sheetView>
  </sheetViews>
  <sheetFormatPr baseColWidth="10" defaultColWidth="9.140625" defaultRowHeight="15" outlineLevelRow="1" x14ac:dyDescent="0.25"/>
  <cols>
    <col min="1" max="1" width="4.28515625" style="296" customWidth="1"/>
    <col min="2" max="2" width="39.85546875" style="296" customWidth="1"/>
    <col min="3" max="3" width="57.85546875" style="296" customWidth="1"/>
    <col min="4" max="4" width="2" style="296" customWidth="1"/>
    <col min="5" max="27" width="12.7109375" style="296" customWidth="1"/>
    <col min="28" max="29" width="13.7109375" style="668" customWidth="1"/>
    <col min="30" max="16384" width="9.140625" style="296"/>
  </cols>
  <sheetData>
    <row r="2" spans="1:29" s="291" customFormat="1" ht="3.95" customHeight="1" x14ac:dyDescent="0.25"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665"/>
      <c r="AC2" s="665"/>
    </row>
    <row r="3" spans="1:29" s="291" customFormat="1" ht="30" customHeight="1" x14ac:dyDescent="0.25">
      <c r="B3" s="293" t="s">
        <v>275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174"/>
      <c r="N3" s="1174"/>
      <c r="O3" s="1174"/>
      <c r="P3" s="294"/>
      <c r="Q3" s="294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665"/>
      <c r="AC3" s="665"/>
    </row>
    <row r="4" spans="1:29" s="291" customFormat="1" ht="23.25" x14ac:dyDescent="0.25">
      <c r="B4" s="294"/>
      <c r="C4" s="295" t="s">
        <v>227</v>
      </c>
      <c r="D4" s="294"/>
      <c r="E4" s="1175" t="s">
        <v>224</v>
      </c>
      <c r="F4" s="1175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665"/>
      <c r="AC4" s="665"/>
    </row>
    <row r="5" spans="1:29" ht="5.0999999999999996" customHeight="1" x14ac:dyDescent="0.2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666"/>
      <c r="AC5" s="666"/>
    </row>
    <row r="6" spans="1:29" ht="32.25" customHeight="1" x14ac:dyDescent="0.25">
      <c r="B6" s="1176" t="s">
        <v>328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667"/>
      <c r="AC6" s="667"/>
    </row>
    <row r="7" spans="1:29" ht="10.5" customHeight="1" thickBot="1" x14ac:dyDescent="0.3">
      <c r="D7" s="299"/>
    </row>
    <row r="8" spans="1:29" s="301" customFormat="1" ht="24.95" customHeight="1" thickBot="1" x14ac:dyDescent="0.3">
      <c r="A8" s="1173" t="s">
        <v>1</v>
      </c>
      <c r="B8" s="1173"/>
      <c r="C8" s="1173"/>
      <c r="D8" s="299"/>
      <c r="E8" s="300" t="str">
        <f t="shared" ref="E8:AA8" si="0">IF(E9=AnnéeDemInvest,"Démarrage du projet",IF(E9=AnnéeFinInvest,"Fin du projet",IF(E9=AnnéeDemPRE,"Démarrage du PRE",IF(E9=AnnéeDemPRE+DuréePRE,"Fin du PRE",""))))</f>
        <v/>
      </c>
      <c r="F8" s="300" t="str">
        <f t="shared" si="0"/>
        <v/>
      </c>
      <c r="G8" s="300" t="str">
        <f t="shared" si="0"/>
        <v/>
      </c>
      <c r="H8" s="300" t="str">
        <f t="shared" si="0"/>
        <v/>
      </c>
      <c r="I8" s="300" t="str">
        <f t="shared" si="0"/>
        <v/>
      </c>
      <c r="J8" s="300" t="str">
        <f t="shared" si="0"/>
        <v/>
      </c>
      <c r="K8" s="300" t="str">
        <f t="shared" si="0"/>
        <v/>
      </c>
      <c r="L8" s="300" t="str">
        <f t="shared" si="0"/>
        <v/>
      </c>
      <c r="M8" s="300" t="str">
        <f t="shared" si="0"/>
        <v/>
      </c>
      <c r="N8" s="300" t="str">
        <f t="shared" si="0"/>
        <v/>
      </c>
      <c r="O8" s="300" t="str">
        <f t="shared" si="0"/>
        <v/>
      </c>
      <c r="P8" s="300" t="str">
        <f t="shared" si="0"/>
        <v/>
      </c>
      <c r="Q8" s="300" t="str">
        <f t="shared" si="0"/>
        <v/>
      </c>
      <c r="R8" s="300" t="str">
        <f t="shared" si="0"/>
        <v/>
      </c>
      <c r="S8" s="300" t="str">
        <f t="shared" si="0"/>
        <v/>
      </c>
      <c r="T8" s="300" t="str">
        <f t="shared" si="0"/>
        <v/>
      </c>
      <c r="U8" s="300" t="str">
        <f t="shared" si="0"/>
        <v/>
      </c>
      <c r="V8" s="300" t="str">
        <f t="shared" si="0"/>
        <v/>
      </c>
      <c r="W8" s="300" t="str">
        <f t="shared" si="0"/>
        <v/>
      </c>
      <c r="X8" s="300" t="str">
        <f t="shared" si="0"/>
        <v/>
      </c>
      <c r="Y8" s="300" t="str">
        <f t="shared" si="0"/>
        <v/>
      </c>
      <c r="Z8" s="300" t="str">
        <f t="shared" si="0"/>
        <v/>
      </c>
      <c r="AA8" s="300" t="str">
        <f t="shared" si="0"/>
        <v/>
      </c>
      <c r="AB8" s="1169" t="str">
        <f>"Evolution moyenne " &amp; AnnéeN-2 &amp; " / " &amp; AnnéeN-1</f>
        <v>Evolution moyenne 2008 / 2009</v>
      </c>
      <c r="AC8" s="1171" t="str">
        <f>"Evolution moyenne " &amp; AnnéeN &amp; " / " &amp; AnnéeN+DuréeSimul</f>
        <v>Evolution moyenne 2010 / 2010</v>
      </c>
    </row>
    <row r="9" spans="1:29" s="305" customFormat="1" ht="20.100000000000001" customHeight="1" thickBot="1" x14ac:dyDescent="0.3">
      <c r="A9" s="302"/>
      <c r="B9" s="303" t="s">
        <v>0</v>
      </c>
      <c r="C9" s="304" t="s">
        <v>208</v>
      </c>
      <c r="D9" s="299"/>
      <c r="E9" s="59">
        <f>F9-1</f>
        <v>2008</v>
      </c>
      <c r="F9" s="60">
        <f>G9-1</f>
        <v>2009</v>
      </c>
      <c r="G9" s="57">
        <f>AnnéeN</f>
        <v>2010</v>
      </c>
      <c r="H9" s="110">
        <f>G9+1</f>
        <v>2011</v>
      </c>
      <c r="I9" s="59">
        <f t="shared" ref="I9:Z9" si="1">H9+1</f>
        <v>2012</v>
      </c>
      <c r="J9" s="59">
        <f t="shared" si="1"/>
        <v>2013</v>
      </c>
      <c r="K9" s="59">
        <f t="shared" si="1"/>
        <v>2014</v>
      </c>
      <c r="L9" s="59">
        <f t="shared" si="1"/>
        <v>2015</v>
      </c>
      <c r="M9" s="59">
        <f t="shared" si="1"/>
        <v>2016</v>
      </c>
      <c r="N9" s="59">
        <f t="shared" si="1"/>
        <v>2017</v>
      </c>
      <c r="O9" s="59">
        <f t="shared" si="1"/>
        <v>2018</v>
      </c>
      <c r="P9" s="59">
        <f t="shared" si="1"/>
        <v>2019</v>
      </c>
      <c r="Q9" s="59">
        <f t="shared" si="1"/>
        <v>2020</v>
      </c>
      <c r="R9" s="59">
        <f t="shared" si="1"/>
        <v>2021</v>
      </c>
      <c r="S9" s="59">
        <f t="shared" si="1"/>
        <v>2022</v>
      </c>
      <c r="T9" s="59">
        <f t="shared" si="1"/>
        <v>2023</v>
      </c>
      <c r="U9" s="59">
        <f t="shared" si="1"/>
        <v>2024</v>
      </c>
      <c r="V9" s="59">
        <f t="shared" si="1"/>
        <v>2025</v>
      </c>
      <c r="W9" s="59">
        <f t="shared" si="1"/>
        <v>2026</v>
      </c>
      <c r="X9" s="59">
        <f t="shared" si="1"/>
        <v>2027</v>
      </c>
      <c r="Y9" s="59">
        <f t="shared" si="1"/>
        <v>2028</v>
      </c>
      <c r="Z9" s="59">
        <f t="shared" si="1"/>
        <v>2029</v>
      </c>
      <c r="AA9" s="263">
        <f>Z9+1</f>
        <v>2030</v>
      </c>
      <c r="AB9" s="1170"/>
      <c r="AC9" s="1172"/>
    </row>
    <row r="10" spans="1:29" s="306" customFormat="1" ht="5.0999999999999996" customHeight="1" thickBot="1" x14ac:dyDescent="0.3">
      <c r="B10" s="307"/>
      <c r="C10" s="308"/>
      <c r="D10" s="29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669"/>
      <c r="AC10" s="670"/>
    </row>
    <row r="11" spans="1:29" ht="31.9" customHeight="1" x14ac:dyDescent="0.25">
      <c r="B11" s="310" t="s">
        <v>397</v>
      </c>
      <c r="C11" s="311" t="s">
        <v>3</v>
      </c>
      <c r="D11" s="299"/>
      <c r="E11" s="465">
        <f>E13+E14+SUM(E16:E22)</f>
        <v>0</v>
      </c>
      <c r="F11" s="466">
        <f t="shared" ref="F11:AA11" si="2">F13+F14+SUM(F16:F22)</f>
        <v>0</v>
      </c>
      <c r="G11" s="467">
        <f t="shared" si="2"/>
        <v>0</v>
      </c>
      <c r="H11" s="468">
        <f t="shared" si="2"/>
        <v>0</v>
      </c>
      <c r="I11" s="465">
        <f t="shared" si="2"/>
        <v>0</v>
      </c>
      <c r="J11" s="465">
        <f t="shared" si="2"/>
        <v>0</v>
      </c>
      <c r="K11" s="465">
        <f t="shared" si="2"/>
        <v>0</v>
      </c>
      <c r="L11" s="465">
        <f t="shared" si="2"/>
        <v>0</v>
      </c>
      <c r="M11" s="465">
        <f t="shared" si="2"/>
        <v>0</v>
      </c>
      <c r="N11" s="465">
        <f t="shared" si="2"/>
        <v>0</v>
      </c>
      <c r="O11" s="465">
        <f t="shared" si="2"/>
        <v>0</v>
      </c>
      <c r="P11" s="465">
        <f t="shared" si="2"/>
        <v>0</v>
      </c>
      <c r="Q11" s="465">
        <f t="shared" si="2"/>
        <v>0</v>
      </c>
      <c r="R11" s="465">
        <f t="shared" si="2"/>
        <v>0</v>
      </c>
      <c r="S11" s="465">
        <f t="shared" si="2"/>
        <v>0</v>
      </c>
      <c r="T11" s="465">
        <f t="shared" si="2"/>
        <v>0</v>
      </c>
      <c r="U11" s="465">
        <f t="shared" si="2"/>
        <v>0</v>
      </c>
      <c r="V11" s="465">
        <f t="shared" si="2"/>
        <v>0</v>
      </c>
      <c r="W11" s="465">
        <f t="shared" si="2"/>
        <v>0</v>
      </c>
      <c r="X11" s="465">
        <f t="shared" si="2"/>
        <v>0</v>
      </c>
      <c r="Y11" s="465">
        <f t="shared" si="2"/>
        <v>0</v>
      </c>
      <c r="Z11" s="465">
        <f t="shared" si="2"/>
        <v>0</v>
      </c>
      <c r="AA11" s="465">
        <f t="shared" si="2"/>
        <v>0</v>
      </c>
      <c r="AB11" s="923" t="str">
        <f>IF(E11=0,"",(F11-E11)/E11/2)</f>
        <v/>
      </c>
      <c r="AC11" s="924" t="str">
        <f ca="1">IF(G11=0,"",(OFFSET(G11,0,DuréeSimul,,)-G11)/G11/DuréeSimul)</f>
        <v/>
      </c>
    </row>
    <row r="12" spans="1:29" s="968" customFormat="1" ht="18" customHeight="1" outlineLevel="1" x14ac:dyDescent="0.25">
      <c r="B12" s="969"/>
      <c r="C12" s="970" t="s">
        <v>158</v>
      </c>
      <c r="D12" s="971"/>
      <c r="E12" s="972" t="str">
        <f>IF(D11=0,"",(E11-D11)/D11)</f>
        <v/>
      </c>
      <c r="F12" s="973" t="str">
        <f t="shared" ref="F12:AA12" si="3">IF(E11=0,"",(F11-E11)/E11)</f>
        <v/>
      </c>
      <c r="G12" s="974" t="str">
        <f t="shared" si="3"/>
        <v/>
      </c>
      <c r="H12" s="975" t="str">
        <f t="shared" si="3"/>
        <v/>
      </c>
      <c r="I12" s="972" t="str">
        <f t="shared" si="3"/>
        <v/>
      </c>
      <c r="J12" s="972" t="str">
        <f t="shared" si="3"/>
        <v/>
      </c>
      <c r="K12" s="972" t="str">
        <f t="shared" si="3"/>
        <v/>
      </c>
      <c r="L12" s="972" t="str">
        <f t="shared" si="3"/>
        <v/>
      </c>
      <c r="M12" s="972" t="str">
        <f t="shared" si="3"/>
        <v/>
      </c>
      <c r="N12" s="972" t="str">
        <f t="shared" si="3"/>
        <v/>
      </c>
      <c r="O12" s="972" t="str">
        <f t="shared" si="3"/>
        <v/>
      </c>
      <c r="P12" s="972" t="str">
        <f t="shared" si="3"/>
        <v/>
      </c>
      <c r="Q12" s="972" t="str">
        <f t="shared" si="3"/>
        <v/>
      </c>
      <c r="R12" s="972" t="str">
        <f t="shared" si="3"/>
        <v/>
      </c>
      <c r="S12" s="972" t="str">
        <f t="shared" si="3"/>
        <v/>
      </c>
      <c r="T12" s="972" t="str">
        <f t="shared" si="3"/>
        <v/>
      </c>
      <c r="U12" s="972" t="str">
        <f t="shared" si="3"/>
        <v/>
      </c>
      <c r="V12" s="972" t="str">
        <f t="shared" si="3"/>
        <v/>
      </c>
      <c r="W12" s="972" t="str">
        <f t="shared" si="3"/>
        <v/>
      </c>
      <c r="X12" s="972" t="str">
        <f t="shared" si="3"/>
        <v/>
      </c>
      <c r="Y12" s="972" t="str">
        <f t="shared" si="3"/>
        <v/>
      </c>
      <c r="Z12" s="972" t="str">
        <f t="shared" si="3"/>
        <v/>
      </c>
      <c r="AA12" s="972" t="str">
        <f t="shared" si="3"/>
        <v/>
      </c>
      <c r="AB12" s="976" t="e">
        <f t="shared" ref="AB12:AB20" si="4">IF(E12=0,"",(F12-E12)/E12/2)</f>
        <v>#VALUE!</v>
      </c>
      <c r="AC12" s="977" t="e">
        <f t="shared" ref="AC12:AC20" ca="1" si="5">IF(G12=0,"",(OFFSET(G12,0,DuréeSimul,,)-G12)/G12/DuréeSimul)</f>
        <v>#VALUE!</v>
      </c>
    </row>
    <row r="13" spans="1:29" ht="36" customHeight="1" outlineLevel="1" x14ac:dyDescent="0.25">
      <c r="B13" s="854" t="s">
        <v>410</v>
      </c>
      <c r="C13" s="967" t="s">
        <v>411</v>
      </c>
      <c r="D13" s="299"/>
      <c r="E13" s="469"/>
      <c r="F13" s="470"/>
      <c r="G13" s="471"/>
      <c r="H13" s="472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925" t="str">
        <f t="shared" si="4"/>
        <v/>
      </c>
      <c r="AC13" s="926" t="str">
        <f t="shared" ca="1" si="5"/>
        <v/>
      </c>
    </row>
    <row r="14" spans="1:29" ht="18" customHeight="1" outlineLevel="1" x14ac:dyDescent="0.25">
      <c r="B14" s="854" t="s">
        <v>412</v>
      </c>
      <c r="C14" s="967" t="s">
        <v>413</v>
      </c>
      <c r="D14" s="299"/>
      <c r="E14" s="469"/>
      <c r="F14" s="470"/>
      <c r="G14" s="471"/>
      <c r="H14" s="472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925" t="str">
        <f t="shared" si="4"/>
        <v/>
      </c>
      <c r="AC14" s="926" t="str">
        <f t="shared" ca="1" si="5"/>
        <v/>
      </c>
    </row>
    <row r="15" spans="1:29" s="968" customFormat="1" ht="18" customHeight="1" outlineLevel="1" x14ac:dyDescent="0.25">
      <c r="B15" s="969"/>
      <c r="C15" s="970" t="s">
        <v>158</v>
      </c>
      <c r="D15" s="971"/>
      <c r="E15" s="972" t="str">
        <f>IF(D13=0,"",(E13-D13)/D13)</f>
        <v/>
      </c>
      <c r="F15" s="973" t="str">
        <f t="shared" ref="F15:AA15" si="6">IF(E13=0,"",(F13-E13)/E13)</f>
        <v/>
      </c>
      <c r="G15" s="974" t="str">
        <f t="shared" si="6"/>
        <v/>
      </c>
      <c r="H15" s="975" t="str">
        <f t="shared" si="6"/>
        <v/>
      </c>
      <c r="I15" s="972" t="str">
        <f t="shared" si="6"/>
        <v/>
      </c>
      <c r="J15" s="972" t="str">
        <f t="shared" si="6"/>
        <v/>
      </c>
      <c r="K15" s="972" t="str">
        <f t="shared" si="6"/>
        <v/>
      </c>
      <c r="L15" s="972" t="str">
        <f t="shared" si="6"/>
        <v/>
      </c>
      <c r="M15" s="972" t="str">
        <f t="shared" si="6"/>
        <v/>
      </c>
      <c r="N15" s="972" t="str">
        <f t="shared" si="6"/>
        <v/>
      </c>
      <c r="O15" s="972" t="str">
        <f t="shared" si="6"/>
        <v/>
      </c>
      <c r="P15" s="972" t="str">
        <f t="shared" si="6"/>
        <v/>
      </c>
      <c r="Q15" s="972" t="str">
        <f t="shared" si="6"/>
        <v/>
      </c>
      <c r="R15" s="972" t="str">
        <f t="shared" si="6"/>
        <v/>
      </c>
      <c r="S15" s="972" t="str">
        <f t="shared" si="6"/>
        <v/>
      </c>
      <c r="T15" s="972" t="str">
        <f t="shared" si="6"/>
        <v/>
      </c>
      <c r="U15" s="972" t="str">
        <f t="shared" si="6"/>
        <v/>
      </c>
      <c r="V15" s="972" t="str">
        <f t="shared" si="6"/>
        <v/>
      </c>
      <c r="W15" s="972" t="str">
        <f t="shared" si="6"/>
        <v/>
      </c>
      <c r="X15" s="972" t="str">
        <f t="shared" si="6"/>
        <v/>
      </c>
      <c r="Y15" s="972" t="str">
        <f t="shared" si="6"/>
        <v/>
      </c>
      <c r="Z15" s="972" t="str">
        <f t="shared" si="6"/>
        <v/>
      </c>
      <c r="AA15" s="972" t="str">
        <f t="shared" si="6"/>
        <v/>
      </c>
      <c r="AB15" s="976" t="e">
        <f t="shared" si="4"/>
        <v>#VALUE!</v>
      </c>
      <c r="AC15" s="977" t="e">
        <f t="shared" ca="1" si="5"/>
        <v>#VALUE!</v>
      </c>
    </row>
    <row r="16" spans="1:29" ht="18" customHeight="1" outlineLevel="1" x14ac:dyDescent="0.25">
      <c r="B16" s="313" t="s">
        <v>355</v>
      </c>
      <c r="C16" s="314" t="s">
        <v>362</v>
      </c>
      <c r="D16" s="299"/>
      <c r="E16" s="469"/>
      <c r="F16" s="470"/>
      <c r="G16" s="471"/>
      <c r="H16" s="472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925" t="str">
        <f t="shared" si="4"/>
        <v/>
      </c>
      <c r="AC16" s="926" t="str">
        <f t="shared" ca="1" si="5"/>
        <v/>
      </c>
    </row>
    <row r="17" spans="2:29" ht="31.9" customHeight="1" outlineLevel="1" x14ac:dyDescent="0.25">
      <c r="B17" s="313" t="s">
        <v>356</v>
      </c>
      <c r="C17" s="314" t="s">
        <v>366</v>
      </c>
      <c r="D17" s="299"/>
      <c r="E17" s="469"/>
      <c r="F17" s="470"/>
      <c r="G17" s="471"/>
      <c r="H17" s="472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925" t="str">
        <f t="shared" si="4"/>
        <v/>
      </c>
      <c r="AC17" s="926" t="str">
        <f t="shared" ca="1" si="5"/>
        <v/>
      </c>
    </row>
    <row r="18" spans="2:29" ht="30.6" customHeight="1" outlineLevel="1" x14ac:dyDescent="0.25">
      <c r="B18" s="313" t="s">
        <v>357</v>
      </c>
      <c r="C18" s="314" t="s">
        <v>367</v>
      </c>
      <c r="D18" s="299"/>
      <c r="E18" s="469"/>
      <c r="F18" s="470"/>
      <c r="G18" s="471"/>
      <c r="H18" s="472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925" t="str">
        <f t="shared" si="4"/>
        <v/>
      </c>
      <c r="AC18" s="926" t="str">
        <f t="shared" ca="1" si="5"/>
        <v/>
      </c>
    </row>
    <row r="19" spans="2:29" ht="18" customHeight="1" outlineLevel="1" x14ac:dyDescent="0.25">
      <c r="B19" s="313" t="s">
        <v>358</v>
      </c>
      <c r="C19" s="314" t="s">
        <v>363</v>
      </c>
      <c r="D19" s="299"/>
      <c r="E19" s="469"/>
      <c r="F19" s="470"/>
      <c r="G19" s="471"/>
      <c r="H19" s="472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925" t="str">
        <f t="shared" si="4"/>
        <v/>
      </c>
      <c r="AC19" s="926" t="str">
        <f t="shared" ca="1" si="5"/>
        <v/>
      </c>
    </row>
    <row r="20" spans="2:29" ht="35.450000000000003" customHeight="1" outlineLevel="1" x14ac:dyDescent="0.25">
      <c r="B20" s="313" t="s">
        <v>359</v>
      </c>
      <c r="C20" s="314" t="s">
        <v>368</v>
      </c>
      <c r="D20" s="299"/>
      <c r="E20" s="469"/>
      <c r="F20" s="470"/>
      <c r="G20" s="471"/>
      <c r="H20" s="472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925" t="str">
        <f t="shared" si="4"/>
        <v/>
      </c>
      <c r="AC20" s="926" t="str">
        <f t="shared" ca="1" si="5"/>
        <v/>
      </c>
    </row>
    <row r="21" spans="2:29" ht="18" customHeight="1" outlineLevel="1" x14ac:dyDescent="0.25">
      <c r="B21" s="313" t="s">
        <v>360</v>
      </c>
      <c r="C21" s="314" t="s">
        <v>364</v>
      </c>
      <c r="D21" s="299"/>
      <c r="E21" s="469"/>
      <c r="F21" s="470"/>
      <c r="G21" s="471"/>
      <c r="H21" s="472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925" t="str">
        <f>IF(E21=0,"",(F21-E21)/E21/2)</f>
        <v/>
      </c>
      <c r="AC21" s="926" t="str">
        <f ca="1">IF(G21=0,"",(OFFSET(G21,0,DuréeSimul,,)-G21)/G21/DuréeSimul)</f>
        <v/>
      </c>
    </row>
    <row r="22" spans="2:29" ht="30.75" outlineLevel="1" thickBot="1" x14ac:dyDescent="0.3">
      <c r="B22" s="315" t="s">
        <v>361</v>
      </c>
      <c r="C22" s="316" t="s">
        <v>365</v>
      </c>
      <c r="D22" s="299"/>
      <c r="E22" s="473"/>
      <c r="F22" s="474"/>
      <c r="G22" s="475"/>
      <c r="H22" s="476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927" t="str">
        <f>IF(E22=0,"",(F22-E22)/E22/2)</f>
        <v/>
      </c>
      <c r="AC22" s="928" t="str">
        <f ca="1">IF(G22=0,"",(OFFSET(G22,0,DuréeSimul,,)-G22)/G22/DuréeSimul)</f>
        <v/>
      </c>
    </row>
    <row r="23" spans="2:29" s="478" customFormat="1" ht="5.0999999999999996" customHeight="1" thickBot="1" x14ac:dyDescent="0.3">
      <c r="B23" s="731"/>
      <c r="C23" s="732"/>
      <c r="D23" s="729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669"/>
      <c r="AC23" s="669"/>
    </row>
    <row r="24" spans="2:29" ht="18" customHeight="1" x14ac:dyDescent="0.25">
      <c r="B24" s="319" t="s">
        <v>394</v>
      </c>
      <c r="C24" s="320" t="s">
        <v>5</v>
      </c>
      <c r="D24" s="299"/>
      <c r="E24" s="479">
        <f t="shared" ref="E24:AA24" si="7">E26+E32+E35</f>
        <v>0</v>
      </c>
      <c r="F24" s="479">
        <f t="shared" si="7"/>
        <v>0</v>
      </c>
      <c r="G24" s="479">
        <f t="shared" si="7"/>
        <v>0</v>
      </c>
      <c r="H24" s="479">
        <f t="shared" si="7"/>
        <v>0</v>
      </c>
      <c r="I24" s="479">
        <f t="shared" si="7"/>
        <v>0</v>
      </c>
      <c r="J24" s="479">
        <f t="shared" si="7"/>
        <v>0</v>
      </c>
      <c r="K24" s="479">
        <f t="shared" si="7"/>
        <v>0</v>
      </c>
      <c r="L24" s="479">
        <f t="shared" si="7"/>
        <v>0</v>
      </c>
      <c r="M24" s="479">
        <f t="shared" si="7"/>
        <v>0</v>
      </c>
      <c r="N24" s="479">
        <f t="shared" si="7"/>
        <v>0</v>
      </c>
      <c r="O24" s="479">
        <f t="shared" si="7"/>
        <v>0</v>
      </c>
      <c r="P24" s="479">
        <f t="shared" si="7"/>
        <v>0</v>
      </c>
      <c r="Q24" s="479">
        <f t="shared" si="7"/>
        <v>0</v>
      </c>
      <c r="R24" s="479">
        <f t="shared" si="7"/>
        <v>0</v>
      </c>
      <c r="S24" s="479">
        <f t="shared" si="7"/>
        <v>0</v>
      </c>
      <c r="T24" s="479">
        <f t="shared" si="7"/>
        <v>0</v>
      </c>
      <c r="U24" s="479">
        <f t="shared" si="7"/>
        <v>0</v>
      </c>
      <c r="V24" s="479">
        <f t="shared" si="7"/>
        <v>0</v>
      </c>
      <c r="W24" s="479">
        <f t="shared" si="7"/>
        <v>0</v>
      </c>
      <c r="X24" s="479">
        <f t="shared" si="7"/>
        <v>0</v>
      </c>
      <c r="Y24" s="479">
        <f t="shared" si="7"/>
        <v>0</v>
      </c>
      <c r="Z24" s="479">
        <f t="shared" si="7"/>
        <v>0</v>
      </c>
      <c r="AA24" s="479">
        <f t="shared" si="7"/>
        <v>0</v>
      </c>
      <c r="AB24" s="923" t="str">
        <f>IF(E24=0,"",(F24-E24)/E24/2)</f>
        <v/>
      </c>
      <c r="AC24" s="924" t="str">
        <f t="shared" ref="AC24:AC38" ca="1" si="8">IF(G24=0,"",(OFFSET(G24,0,DuréeSimul,,)-G24)/G24/DuréeSimul)</f>
        <v/>
      </c>
    </row>
    <row r="25" spans="2:29" s="968" customFormat="1" ht="18" customHeight="1" outlineLevel="1" x14ac:dyDescent="0.25">
      <c r="B25" s="969"/>
      <c r="C25" s="978" t="s">
        <v>158</v>
      </c>
      <c r="D25" s="971"/>
      <c r="E25" s="972" t="str">
        <f t="shared" ref="E25:AA25" si="9">IF(D24=0,"",(E24-D24)/D24)</f>
        <v/>
      </c>
      <c r="F25" s="973" t="str">
        <f t="shared" si="9"/>
        <v/>
      </c>
      <c r="G25" s="979" t="str">
        <f t="shared" si="9"/>
        <v/>
      </c>
      <c r="H25" s="980" t="str">
        <f t="shared" si="9"/>
        <v/>
      </c>
      <c r="I25" s="972" t="str">
        <f t="shared" si="9"/>
        <v/>
      </c>
      <c r="J25" s="972" t="str">
        <f t="shared" si="9"/>
        <v/>
      </c>
      <c r="K25" s="972" t="str">
        <f t="shared" si="9"/>
        <v/>
      </c>
      <c r="L25" s="972" t="str">
        <f t="shared" si="9"/>
        <v/>
      </c>
      <c r="M25" s="972" t="str">
        <f t="shared" si="9"/>
        <v/>
      </c>
      <c r="N25" s="972" t="str">
        <f t="shared" si="9"/>
        <v/>
      </c>
      <c r="O25" s="972" t="str">
        <f t="shared" si="9"/>
        <v/>
      </c>
      <c r="P25" s="972" t="str">
        <f t="shared" si="9"/>
        <v/>
      </c>
      <c r="Q25" s="972" t="str">
        <f t="shared" si="9"/>
        <v/>
      </c>
      <c r="R25" s="972" t="str">
        <f t="shared" si="9"/>
        <v/>
      </c>
      <c r="S25" s="972" t="str">
        <f t="shared" si="9"/>
        <v/>
      </c>
      <c r="T25" s="972" t="str">
        <f t="shared" si="9"/>
        <v/>
      </c>
      <c r="U25" s="972" t="str">
        <f t="shared" si="9"/>
        <v/>
      </c>
      <c r="V25" s="972" t="str">
        <f t="shared" si="9"/>
        <v/>
      </c>
      <c r="W25" s="972" t="str">
        <f t="shared" si="9"/>
        <v/>
      </c>
      <c r="X25" s="972" t="str">
        <f t="shared" si="9"/>
        <v/>
      </c>
      <c r="Y25" s="972" t="str">
        <f t="shared" si="9"/>
        <v/>
      </c>
      <c r="Z25" s="972" t="str">
        <f t="shared" si="9"/>
        <v/>
      </c>
      <c r="AA25" s="972" t="str">
        <f t="shared" si="9"/>
        <v/>
      </c>
      <c r="AB25" s="976"/>
      <c r="AC25" s="977" t="e">
        <f t="shared" ca="1" si="8"/>
        <v>#VALUE!</v>
      </c>
    </row>
    <row r="26" spans="2:29" ht="60" outlineLevel="1" x14ac:dyDescent="0.25">
      <c r="B26" s="321" t="s">
        <v>211</v>
      </c>
      <c r="C26" s="856" t="s">
        <v>414</v>
      </c>
      <c r="D26" s="299"/>
      <c r="E26" s="480">
        <f>E28-E31</f>
        <v>0</v>
      </c>
      <c r="F26" s="481">
        <f t="shared" ref="F26:AA26" si="10">F28-F31</f>
        <v>0</v>
      </c>
      <c r="G26" s="482">
        <f t="shared" si="10"/>
        <v>0</v>
      </c>
      <c r="H26" s="483">
        <f t="shared" si="10"/>
        <v>0</v>
      </c>
      <c r="I26" s="480">
        <f t="shared" si="10"/>
        <v>0</v>
      </c>
      <c r="J26" s="480">
        <f t="shared" si="10"/>
        <v>0</v>
      </c>
      <c r="K26" s="480">
        <f t="shared" si="10"/>
        <v>0</v>
      </c>
      <c r="L26" s="480">
        <f t="shared" si="10"/>
        <v>0</v>
      </c>
      <c r="M26" s="480">
        <f t="shared" si="10"/>
        <v>0</v>
      </c>
      <c r="N26" s="480">
        <f t="shared" si="10"/>
        <v>0</v>
      </c>
      <c r="O26" s="480">
        <f t="shared" si="10"/>
        <v>0</v>
      </c>
      <c r="P26" s="480">
        <f t="shared" si="10"/>
        <v>0</v>
      </c>
      <c r="Q26" s="480">
        <f t="shared" si="10"/>
        <v>0</v>
      </c>
      <c r="R26" s="480">
        <f t="shared" si="10"/>
        <v>0</v>
      </c>
      <c r="S26" s="480">
        <f t="shared" si="10"/>
        <v>0</v>
      </c>
      <c r="T26" s="480">
        <f t="shared" si="10"/>
        <v>0</v>
      </c>
      <c r="U26" s="480">
        <f t="shared" si="10"/>
        <v>0</v>
      </c>
      <c r="V26" s="480">
        <f t="shared" si="10"/>
        <v>0</v>
      </c>
      <c r="W26" s="480">
        <f t="shared" si="10"/>
        <v>0</v>
      </c>
      <c r="X26" s="480">
        <f t="shared" si="10"/>
        <v>0</v>
      </c>
      <c r="Y26" s="480">
        <f t="shared" si="10"/>
        <v>0</v>
      </c>
      <c r="Z26" s="480">
        <f t="shared" si="10"/>
        <v>0</v>
      </c>
      <c r="AA26" s="480">
        <f t="shared" si="10"/>
        <v>0</v>
      </c>
      <c r="AB26" s="925" t="str">
        <f>IF(E26=0,"",(F26-E26)/E26/2)</f>
        <v/>
      </c>
      <c r="AC26" s="926" t="str">
        <f t="shared" ca="1" si="8"/>
        <v/>
      </c>
    </row>
    <row r="27" spans="2:29" s="968" customFormat="1" ht="18" customHeight="1" outlineLevel="1" x14ac:dyDescent="0.25">
      <c r="B27" s="969"/>
      <c r="C27" s="978" t="s">
        <v>158</v>
      </c>
      <c r="D27" s="971"/>
      <c r="E27" s="972" t="str">
        <f t="shared" ref="E27:AA27" si="11">IF(D26=0,"",(E26-D26)/D26)</f>
        <v/>
      </c>
      <c r="F27" s="973" t="str">
        <f t="shared" si="11"/>
        <v/>
      </c>
      <c r="G27" s="979" t="str">
        <f t="shared" si="11"/>
        <v/>
      </c>
      <c r="H27" s="980" t="str">
        <f t="shared" si="11"/>
        <v/>
      </c>
      <c r="I27" s="972" t="str">
        <f t="shared" si="11"/>
        <v/>
      </c>
      <c r="J27" s="972" t="str">
        <f t="shared" si="11"/>
        <v/>
      </c>
      <c r="K27" s="972" t="str">
        <f t="shared" si="11"/>
        <v/>
      </c>
      <c r="L27" s="972" t="str">
        <f t="shared" si="11"/>
        <v/>
      </c>
      <c r="M27" s="972" t="str">
        <f t="shared" si="11"/>
        <v/>
      </c>
      <c r="N27" s="972" t="str">
        <f t="shared" si="11"/>
        <v/>
      </c>
      <c r="O27" s="972" t="str">
        <f t="shared" si="11"/>
        <v/>
      </c>
      <c r="P27" s="972" t="str">
        <f t="shared" si="11"/>
        <v/>
      </c>
      <c r="Q27" s="972" t="str">
        <f t="shared" si="11"/>
        <v/>
      </c>
      <c r="R27" s="972" t="str">
        <f t="shared" si="11"/>
        <v/>
      </c>
      <c r="S27" s="972" t="str">
        <f t="shared" si="11"/>
        <v/>
      </c>
      <c r="T27" s="972" t="str">
        <f t="shared" si="11"/>
        <v/>
      </c>
      <c r="U27" s="972" t="str">
        <f t="shared" si="11"/>
        <v/>
      </c>
      <c r="V27" s="972" t="str">
        <f t="shared" si="11"/>
        <v/>
      </c>
      <c r="W27" s="972" t="str">
        <f t="shared" si="11"/>
        <v/>
      </c>
      <c r="X27" s="972" t="str">
        <f t="shared" si="11"/>
        <v/>
      </c>
      <c r="Y27" s="972" t="str">
        <f t="shared" si="11"/>
        <v/>
      </c>
      <c r="Z27" s="972" t="str">
        <f t="shared" si="11"/>
        <v/>
      </c>
      <c r="AA27" s="972" t="str">
        <f t="shared" si="11"/>
        <v/>
      </c>
      <c r="AB27" s="976"/>
      <c r="AC27" s="977" t="e">
        <f t="shared" ca="1" si="8"/>
        <v>#VALUE!</v>
      </c>
    </row>
    <row r="28" spans="2:29" ht="18" customHeight="1" outlineLevel="1" x14ac:dyDescent="0.25">
      <c r="B28" s="321" t="s">
        <v>142</v>
      </c>
      <c r="C28" s="856" t="s">
        <v>415</v>
      </c>
      <c r="D28" s="299"/>
      <c r="E28" s="484"/>
      <c r="F28" s="485"/>
      <c r="G28" s="486"/>
      <c r="H28" s="487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925" t="str">
        <f t="shared" ref="AB28:AB38" si="12">IF(E28=0,"",(F28-E28)/E28/2)</f>
        <v/>
      </c>
      <c r="AC28" s="926" t="str">
        <f t="shared" ca="1" si="8"/>
        <v/>
      </c>
    </row>
    <row r="29" spans="2:29" ht="18" customHeight="1" outlineLevel="1" x14ac:dyDescent="0.25">
      <c r="B29" s="323" t="s">
        <v>209</v>
      </c>
      <c r="C29" s="324" t="s">
        <v>6</v>
      </c>
      <c r="D29" s="299"/>
      <c r="E29" s="488"/>
      <c r="F29" s="489"/>
      <c r="G29" s="490"/>
      <c r="H29" s="491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929" t="str">
        <f t="shared" si="12"/>
        <v/>
      </c>
      <c r="AC29" s="930" t="str">
        <f t="shared" ca="1" si="8"/>
        <v/>
      </c>
    </row>
    <row r="30" spans="2:29" ht="18" customHeight="1" outlineLevel="1" x14ac:dyDescent="0.25">
      <c r="B30" s="323" t="s">
        <v>210</v>
      </c>
      <c r="C30" s="324" t="s">
        <v>7</v>
      </c>
      <c r="D30" s="299"/>
      <c r="E30" s="488"/>
      <c r="F30" s="489"/>
      <c r="G30" s="490"/>
      <c r="H30" s="491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929" t="str">
        <f t="shared" si="12"/>
        <v/>
      </c>
      <c r="AC30" s="930" t="str">
        <f t="shared" ca="1" si="8"/>
        <v/>
      </c>
    </row>
    <row r="31" spans="2:29" ht="30" outlineLevel="1" x14ac:dyDescent="0.25">
      <c r="B31" s="855" t="s">
        <v>398</v>
      </c>
      <c r="C31" s="322" t="s">
        <v>290</v>
      </c>
      <c r="D31" s="299"/>
      <c r="E31" s="469"/>
      <c r="F31" s="470"/>
      <c r="G31" s="492"/>
      <c r="H31" s="493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929" t="str">
        <f t="shared" si="12"/>
        <v/>
      </c>
      <c r="AC31" s="930" t="str">
        <f t="shared" ca="1" si="8"/>
        <v/>
      </c>
    </row>
    <row r="32" spans="2:29" ht="45" outlineLevel="1" x14ac:dyDescent="0.25">
      <c r="B32" s="857" t="s">
        <v>399</v>
      </c>
      <c r="C32" s="856" t="s">
        <v>416</v>
      </c>
      <c r="D32" s="299"/>
      <c r="E32" s="480">
        <f>E33-E34</f>
        <v>0</v>
      </c>
      <c r="F32" s="481">
        <f t="shared" ref="F32:AA32" si="13">F33-F34</f>
        <v>0</v>
      </c>
      <c r="G32" s="482">
        <f t="shared" si="13"/>
        <v>0</v>
      </c>
      <c r="H32" s="483">
        <f t="shared" si="13"/>
        <v>0</v>
      </c>
      <c r="I32" s="480">
        <f t="shared" si="13"/>
        <v>0</v>
      </c>
      <c r="J32" s="480">
        <f t="shared" si="13"/>
        <v>0</v>
      </c>
      <c r="K32" s="480">
        <f t="shared" si="13"/>
        <v>0</v>
      </c>
      <c r="L32" s="480">
        <f t="shared" si="13"/>
        <v>0</v>
      </c>
      <c r="M32" s="480">
        <f t="shared" si="13"/>
        <v>0</v>
      </c>
      <c r="N32" s="480">
        <f t="shared" si="13"/>
        <v>0</v>
      </c>
      <c r="O32" s="480">
        <f t="shared" si="13"/>
        <v>0</v>
      </c>
      <c r="P32" s="480">
        <f t="shared" si="13"/>
        <v>0</v>
      </c>
      <c r="Q32" s="480">
        <f t="shared" si="13"/>
        <v>0</v>
      </c>
      <c r="R32" s="480">
        <f t="shared" si="13"/>
        <v>0</v>
      </c>
      <c r="S32" s="480">
        <f t="shared" si="13"/>
        <v>0</v>
      </c>
      <c r="T32" s="480">
        <f t="shared" si="13"/>
        <v>0</v>
      </c>
      <c r="U32" s="480">
        <f t="shared" si="13"/>
        <v>0</v>
      </c>
      <c r="V32" s="480">
        <f t="shared" si="13"/>
        <v>0</v>
      </c>
      <c r="W32" s="480">
        <f t="shared" si="13"/>
        <v>0</v>
      </c>
      <c r="X32" s="480">
        <f t="shared" si="13"/>
        <v>0</v>
      </c>
      <c r="Y32" s="480">
        <f t="shared" si="13"/>
        <v>0</v>
      </c>
      <c r="Z32" s="480">
        <f t="shared" si="13"/>
        <v>0</v>
      </c>
      <c r="AA32" s="480">
        <f t="shared" si="13"/>
        <v>0</v>
      </c>
      <c r="AB32" s="925" t="str">
        <f t="shared" si="12"/>
        <v/>
      </c>
      <c r="AC32" s="926" t="str">
        <f t="shared" ca="1" si="8"/>
        <v/>
      </c>
    </row>
    <row r="33" spans="1:29" ht="18" customHeight="1" outlineLevel="1" x14ac:dyDescent="0.25">
      <c r="B33" s="321" t="s">
        <v>292</v>
      </c>
      <c r="C33" s="325" t="s">
        <v>291</v>
      </c>
      <c r="D33" s="299"/>
      <c r="E33" s="484"/>
      <c r="F33" s="485"/>
      <c r="G33" s="486"/>
      <c r="H33" s="487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925" t="str">
        <f t="shared" si="12"/>
        <v/>
      </c>
      <c r="AC33" s="926" t="str">
        <f t="shared" ca="1" si="8"/>
        <v/>
      </c>
    </row>
    <row r="34" spans="1:29" ht="18" customHeight="1" outlineLevel="1" x14ac:dyDescent="0.25">
      <c r="B34" s="857" t="s">
        <v>401</v>
      </c>
      <c r="C34" s="858" t="s">
        <v>400</v>
      </c>
      <c r="D34" s="299"/>
      <c r="E34" s="484"/>
      <c r="F34" s="485"/>
      <c r="G34" s="486"/>
      <c r="H34" s="487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925" t="str">
        <f t="shared" si="12"/>
        <v/>
      </c>
      <c r="AC34" s="926" t="str">
        <f t="shared" ca="1" si="8"/>
        <v/>
      </c>
    </row>
    <row r="35" spans="1:29" ht="45" outlineLevel="1" x14ac:dyDescent="0.25">
      <c r="B35" s="321" t="s">
        <v>212</v>
      </c>
      <c r="C35" s="856" t="s">
        <v>417</v>
      </c>
      <c r="D35" s="299"/>
      <c r="E35" s="480">
        <f>E36-E38</f>
        <v>0</v>
      </c>
      <c r="F35" s="481">
        <f t="shared" ref="F35:AA35" si="14">F36-F38</f>
        <v>0</v>
      </c>
      <c r="G35" s="482">
        <f t="shared" si="14"/>
        <v>0</v>
      </c>
      <c r="H35" s="483">
        <f t="shared" si="14"/>
        <v>0</v>
      </c>
      <c r="I35" s="480">
        <f t="shared" si="14"/>
        <v>0</v>
      </c>
      <c r="J35" s="480">
        <f t="shared" si="14"/>
        <v>0</v>
      </c>
      <c r="K35" s="480">
        <f t="shared" si="14"/>
        <v>0</v>
      </c>
      <c r="L35" s="480">
        <f t="shared" si="14"/>
        <v>0</v>
      </c>
      <c r="M35" s="480">
        <f t="shared" si="14"/>
        <v>0</v>
      </c>
      <c r="N35" s="480">
        <f t="shared" si="14"/>
        <v>0</v>
      </c>
      <c r="O35" s="480">
        <f t="shared" si="14"/>
        <v>0</v>
      </c>
      <c r="P35" s="480">
        <f t="shared" si="14"/>
        <v>0</v>
      </c>
      <c r="Q35" s="480">
        <f t="shared" si="14"/>
        <v>0</v>
      </c>
      <c r="R35" s="480">
        <f t="shared" si="14"/>
        <v>0</v>
      </c>
      <c r="S35" s="480">
        <f t="shared" si="14"/>
        <v>0</v>
      </c>
      <c r="T35" s="480">
        <f t="shared" si="14"/>
        <v>0</v>
      </c>
      <c r="U35" s="480">
        <f t="shared" si="14"/>
        <v>0</v>
      </c>
      <c r="V35" s="480">
        <f t="shared" si="14"/>
        <v>0</v>
      </c>
      <c r="W35" s="480">
        <f t="shared" si="14"/>
        <v>0</v>
      </c>
      <c r="X35" s="480">
        <f t="shared" si="14"/>
        <v>0</v>
      </c>
      <c r="Y35" s="480">
        <f t="shared" si="14"/>
        <v>0</v>
      </c>
      <c r="Z35" s="480">
        <f t="shared" si="14"/>
        <v>0</v>
      </c>
      <c r="AA35" s="480">
        <f t="shared" si="14"/>
        <v>0</v>
      </c>
      <c r="AB35" s="925" t="str">
        <f t="shared" si="12"/>
        <v/>
      </c>
      <c r="AC35" s="926" t="str">
        <f t="shared" ca="1" si="8"/>
        <v/>
      </c>
    </row>
    <row r="36" spans="1:29" ht="18" customHeight="1" outlineLevel="1" x14ac:dyDescent="0.25">
      <c r="B36" s="321" t="s">
        <v>310</v>
      </c>
      <c r="C36" s="325" t="s">
        <v>293</v>
      </c>
      <c r="D36" s="299"/>
      <c r="E36" s="484"/>
      <c r="F36" s="485"/>
      <c r="G36" s="486"/>
      <c r="H36" s="487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925" t="str">
        <f t="shared" si="12"/>
        <v/>
      </c>
      <c r="AC36" s="926" t="str">
        <f t="shared" ca="1" si="8"/>
        <v/>
      </c>
    </row>
    <row r="37" spans="1:29" ht="18" customHeight="1" outlineLevel="1" x14ac:dyDescent="0.25">
      <c r="B37" s="323" t="s">
        <v>213</v>
      </c>
      <c r="C37" s="324" t="s">
        <v>159</v>
      </c>
      <c r="D37" s="299"/>
      <c r="E37" s="488"/>
      <c r="F37" s="489"/>
      <c r="G37" s="490"/>
      <c r="H37" s="491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929" t="str">
        <f t="shared" si="12"/>
        <v/>
      </c>
      <c r="AC37" s="930" t="str">
        <f t="shared" ca="1" si="8"/>
        <v/>
      </c>
    </row>
    <row r="38" spans="1:29" ht="45" outlineLevel="1" x14ac:dyDescent="0.25">
      <c r="B38" s="857" t="s">
        <v>403</v>
      </c>
      <c r="C38" s="325" t="s">
        <v>402</v>
      </c>
      <c r="D38" s="299"/>
      <c r="E38" s="484"/>
      <c r="F38" s="485"/>
      <c r="G38" s="486"/>
      <c r="H38" s="487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925" t="str">
        <f t="shared" si="12"/>
        <v/>
      </c>
      <c r="AC38" s="926" t="str">
        <f t="shared" ca="1" si="8"/>
        <v/>
      </c>
    </row>
    <row r="39" spans="1:29" s="728" customFormat="1" ht="18" customHeight="1" x14ac:dyDescent="0.25">
      <c r="B39" s="730"/>
      <c r="C39" s="734" t="s">
        <v>160</v>
      </c>
      <c r="D39" s="729"/>
      <c r="E39" s="494">
        <f t="shared" ref="E39:AA39" si="15">E11-E24</f>
        <v>0</v>
      </c>
      <c r="F39" s="495">
        <f t="shared" si="15"/>
        <v>0</v>
      </c>
      <c r="G39" s="496">
        <f t="shared" si="15"/>
        <v>0</v>
      </c>
      <c r="H39" s="497">
        <f t="shared" si="15"/>
        <v>0</v>
      </c>
      <c r="I39" s="494">
        <f t="shared" si="15"/>
        <v>0</v>
      </c>
      <c r="J39" s="494">
        <f t="shared" si="15"/>
        <v>0</v>
      </c>
      <c r="K39" s="494">
        <f t="shared" si="15"/>
        <v>0</v>
      </c>
      <c r="L39" s="494">
        <f t="shared" si="15"/>
        <v>0</v>
      </c>
      <c r="M39" s="494">
        <f t="shared" si="15"/>
        <v>0</v>
      </c>
      <c r="N39" s="494">
        <f t="shared" si="15"/>
        <v>0</v>
      </c>
      <c r="O39" s="494">
        <f t="shared" si="15"/>
        <v>0</v>
      </c>
      <c r="P39" s="494">
        <f t="shared" si="15"/>
        <v>0</v>
      </c>
      <c r="Q39" s="494">
        <f t="shared" si="15"/>
        <v>0</v>
      </c>
      <c r="R39" s="494">
        <f t="shared" si="15"/>
        <v>0</v>
      </c>
      <c r="S39" s="494">
        <f t="shared" si="15"/>
        <v>0</v>
      </c>
      <c r="T39" s="494">
        <f t="shared" si="15"/>
        <v>0</v>
      </c>
      <c r="U39" s="494">
        <f t="shared" si="15"/>
        <v>0</v>
      </c>
      <c r="V39" s="494">
        <f t="shared" si="15"/>
        <v>0</v>
      </c>
      <c r="W39" s="494">
        <f t="shared" si="15"/>
        <v>0</v>
      </c>
      <c r="X39" s="494">
        <f t="shared" si="15"/>
        <v>0</v>
      </c>
      <c r="Y39" s="494">
        <f t="shared" si="15"/>
        <v>0</v>
      </c>
      <c r="Z39" s="494">
        <f t="shared" si="15"/>
        <v>0</v>
      </c>
      <c r="AA39" s="495">
        <f t="shared" si="15"/>
        <v>0</v>
      </c>
      <c r="AB39" s="681" t="str">
        <f t="shared" ref="AB39" si="16">IF(E39=0,"",(F39-E39)/E39/2)</f>
        <v/>
      </c>
      <c r="AC39" s="682" t="str">
        <f ca="1">IF(G39=0,"",(OFFSET(G39,0,DuréeSimul,,)-G39)/G39/DuréeSimul)</f>
        <v/>
      </c>
    </row>
    <row r="40" spans="1:29" s="668" customFormat="1" ht="18" customHeight="1" thickBot="1" x14ac:dyDescent="0.3">
      <c r="B40" s="710"/>
      <c r="C40" s="711" t="s">
        <v>161</v>
      </c>
      <c r="D40" s="709"/>
      <c r="E40" s="712" t="str">
        <f t="shared" ref="E40:AA40" si="17">IF(E11=0,"",E39/E11)</f>
        <v/>
      </c>
      <c r="F40" s="713" t="str">
        <f t="shared" si="17"/>
        <v/>
      </c>
      <c r="G40" s="714" t="str">
        <f t="shared" si="17"/>
        <v/>
      </c>
      <c r="H40" s="715" t="str">
        <f t="shared" si="17"/>
        <v/>
      </c>
      <c r="I40" s="712" t="str">
        <f t="shared" si="17"/>
        <v/>
      </c>
      <c r="J40" s="712" t="str">
        <f t="shared" si="17"/>
        <v/>
      </c>
      <c r="K40" s="712" t="str">
        <f t="shared" si="17"/>
        <v/>
      </c>
      <c r="L40" s="712" t="str">
        <f t="shared" si="17"/>
        <v/>
      </c>
      <c r="M40" s="712" t="str">
        <f t="shared" si="17"/>
        <v/>
      </c>
      <c r="N40" s="712" t="str">
        <f t="shared" si="17"/>
        <v/>
      </c>
      <c r="O40" s="712" t="str">
        <f t="shared" si="17"/>
        <v/>
      </c>
      <c r="P40" s="712" t="str">
        <f t="shared" si="17"/>
        <v/>
      </c>
      <c r="Q40" s="712" t="str">
        <f t="shared" si="17"/>
        <v/>
      </c>
      <c r="R40" s="712" t="str">
        <f t="shared" si="17"/>
        <v/>
      </c>
      <c r="S40" s="712" t="str">
        <f t="shared" si="17"/>
        <v/>
      </c>
      <c r="T40" s="712" t="str">
        <f t="shared" si="17"/>
        <v/>
      </c>
      <c r="U40" s="712" t="str">
        <f t="shared" si="17"/>
        <v/>
      </c>
      <c r="V40" s="712" t="str">
        <f t="shared" si="17"/>
        <v/>
      </c>
      <c r="W40" s="712" t="str">
        <f t="shared" si="17"/>
        <v/>
      </c>
      <c r="X40" s="712" t="str">
        <f t="shared" si="17"/>
        <v/>
      </c>
      <c r="Y40" s="712" t="str">
        <f t="shared" si="17"/>
        <v/>
      </c>
      <c r="Z40" s="712" t="str">
        <f t="shared" si="17"/>
        <v/>
      </c>
      <c r="AA40" s="713" t="str">
        <f t="shared" si="17"/>
        <v/>
      </c>
      <c r="AB40" s="677"/>
      <c r="AC40" s="678"/>
    </row>
    <row r="41" spans="1:29" s="478" customFormat="1" ht="5.0999999999999996" customHeight="1" thickBot="1" x14ac:dyDescent="0.3">
      <c r="B41" s="735"/>
      <c r="C41" s="736"/>
      <c r="D41" s="729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669"/>
      <c r="AC41" s="669"/>
    </row>
    <row r="42" spans="1:29" ht="18" customHeight="1" x14ac:dyDescent="0.25">
      <c r="B42" s="310"/>
      <c r="C42" s="329" t="s">
        <v>294</v>
      </c>
      <c r="D42" s="299"/>
      <c r="E42" s="465">
        <f>E43+E44</f>
        <v>0</v>
      </c>
      <c r="F42" s="466">
        <f t="shared" ref="F42:AA42" si="18">F43+F44</f>
        <v>0</v>
      </c>
      <c r="G42" s="499">
        <f t="shared" si="18"/>
        <v>0</v>
      </c>
      <c r="H42" s="468">
        <f t="shared" si="18"/>
        <v>0</v>
      </c>
      <c r="I42" s="465">
        <f t="shared" si="18"/>
        <v>0</v>
      </c>
      <c r="J42" s="465">
        <f t="shared" si="18"/>
        <v>0</v>
      </c>
      <c r="K42" s="465">
        <f t="shared" si="18"/>
        <v>0</v>
      </c>
      <c r="L42" s="465">
        <f t="shared" si="18"/>
        <v>0</v>
      </c>
      <c r="M42" s="465">
        <f t="shared" si="18"/>
        <v>0</v>
      </c>
      <c r="N42" s="465">
        <f t="shared" si="18"/>
        <v>0</v>
      </c>
      <c r="O42" s="465">
        <f t="shared" si="18"/>
        <v>0</v>
      </c>
      <c r="P42" s="465">
        <f t="shared" si="18"/>
        <v>0</v>
      </c>
      <c r="Q42" s="465">
        <f t="shared" si="18"/>
        <v>0</v>
      </c>
      <c r="R42" s="465">
        <f t="shared" si="18"/>
        <v>0</v>
      </c>
      <c r="S42" s="465">
        <f t="shared" si="18"/>
        <v>0</v>
      </c>
      <c r="T42" s="465">
        <f t="shared" si="18"/>
        <v>0</v>
      </c>
      <c r="U42" s="465">
        <f t="shared" si="18"/>
        <v>0</v>
      </c>
      <c r="V42" s="465">
        <f t="shared" si="18"/>
        <v>0</v>
      </c>
      <c r="W42" s="465">
        <f t="shared" si="18"/>
        <v>0</v>
      </c>
      <c r="X42" s="465">
        <f t="shared" si="18"/>
        <v>0</v>
      </c>
      <c r="Y42" s="465">
        <f t="shared" si="18"/>
        <v>0</v>
      </c>
      <c r="Z42" s="465">
        <f t="shared" si="18"/>
        <v>0</v>
      </c>
      <c r="AA42" s="465">
        <f t="shared" si="18"/>
        <v>0</v>
      </c>
      <c r="AB42" s="923" t="str">
        <f t="shared" ref="AB42:AB48" si="19">IF(E42=0,"",(F42-E42)/E42/2)</f>
        <v/>
      </c>
      <c r="AC42" s="924" t="str">
        <f t="shared" ref="AC42:AC48" ca="1" si="20">IF(G42=0,"",(OFFSET(G42,0,DuréeSimul,,)-G42)/G42/DuréeSimul)</f>
        <v/>
      </c>
    </row>
    <row r="43" spans="1:29" ht="31.9" customHeight="1" outlineLevel="1" x14ac:dyDescent="0.25">
      <c r="B43" s="330"/>
      <c r="C43" s="331" t="s">
        <v>369</v>
      </c>
      <c r="D43" s="299"/>
      <c r="E43" s="469"/>
      <c r="F43" s="470"/>
      <c r="G43" s="492"/>
      <c r="H43" s="472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925" t="str">
        <f t="shared" si="19"/>
        <v/>
      </c>
      <c r="AC43" s="926" t="str">
        <f t="shared" ca="1" si="20"/>
        <v/>
      </c>
    </row>
    <row r="44" spans="1:29" ht="30" customHeight="1" outlineLevel="1" x14ac:dyDescent="0.25">
      <c r="B44" s="330"/>
      <c r="C44" s="331" t="s">
        <v>370</v>
      </c>
      <c r="D44" s="299"/>
      <c r="E44" s="500">
        <f>SUM(E45:E48)</f>
        <v>0</v>
      </c>
      <c r="F44" s="501">
        <f t="shared" ref="F44:AA44" si="21">SUM(F45:F48)</f>
        <v>0</v>
      </c>
      <c r="G44" s="502">
        <f t="shared" si="21"/>
        <v>0</v>
      </c>
      <c r="H44" s="503">
        <f t="shared" si="21"/>
        <v>0</v>
      </c>
      <c r="I44" s="500">
        <f t="shared" si="21"/>
        <v>0</v>
      </c>
      <c r="J44" s="500">
        <f t="shared" si="21"/>
        <v>0</v>
      </c>
      <c r="K44" s="500">
        <f t="shared" si="21"/>
        <v>0</v>
      </c>
      <c r="L44" s="500">
        <f t="shared" si="21"/>
        <v>0</v>
      </c>
      <c r="M44" s="500">
        <f t="shared" si="21"/>
        <v>0</v>
      </c>
      <c r="N44" s="500">
        <f t="shared" si="21"/>
        <v>0</v>
      </c>
      <c r="O44" s="500">
        <f t="shared" si="21"/>
        <v>0</v>
      </c>
      <c r="P44" s="500">
        <f t="shared" si="21"/>
        <v>0</v>
      </c>
      <c r="Q44" s="500">
        <f t="shared" si="21"/>
        <v>0</v>
      </c>
      <c r="R44" s="500">
        <f t="shared" si="21"/>
        <v>0</v>
      </c>
      <c r="S44" s="500">
        <f t="shared" si="21"/>
        <v>0</v>
      </c>
      <c r="T44" s="500">
        <f t="shared" si="21"/>
        <v>0</v>
      </c>
      <c r="U44" s="500">
        <f t="shared" si="21"/>
        <v>0</v>
      </c>
      <c r="V44" s="500">
        <f t="shared" si="21"/>
        <v>0</v>
      </c>
      <c r="W44" s="500">
        <f t="shared" si="21"/>
        <v>0</v>
      </c>
      <c r="X44" s="500">
        <f t="shared" si="21"/>
        <v>0</v>
      </c>
      <c r="Y44" s="500">
        <f t="shared" si="21"/>
        <v>0</v>
      </c>
      <c r="Z44" s="500">
        <f t="shared" si="21"/>
        <v>0</v>
      </c>
      <c r="AA44" s="500">
        <f t="shared" si="21"/>
        <v>0</v>
      </c>
      <c r="AB44" s="933" t="str">
        <f t="shared" si="19"/>
        <v/>
      </c>
      <c r="AC44" s="926" t="str">
        <f t="shared" ca="1" si="20"/>
        <v/>
      </c>
    </row>
    <row r="45" spans="1:29" ht="30" outlineLevel="1" x14ac:dyDescent="0.25">
      <c r="B45" s="330"/>
      <c r="C45" s="332" t="s">
        <v>371</v>
      </c>
      <c r="D45" s="299"/>
      <c r="E45" s="488"/>
      <c r="F45" s="489"/>
      <c r="G45" s="490"/>
      <c r="H45" s="504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929" t="str">
        <f t="shared" si="19"/>
        <v/>
      </c>
      <c r="AC45" s="930" t="str">
        <f t="shared" ca="1" si="20"/>
        <v/>
      </c>
    </row>
    <row r="46" spans="1:29" ht="30" outlineLevel="1" x14ac:dyDescent="0.25">
      <c r="B46" s="330"/>
      <c r="C46" s="332" t="s">
        <v>419</v>
      </c>
      <c r="D46" s="299"/>
      <c r="E46" s="488"/>
      <c r="F46" s="489"/>
      <c r="G46" s="490"/>
      <c r="H46" s="504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929" t="str">
        <f t="shared" si="19"/>
        <v/>
      </c>
      <c r="AC46" s="930" t="str">
        <f t="shared" ca="1" si="20"/>
        <v/>
      </c>
    </row>
    <row r="47" spans="1:29" ht="30" outlineLevel="1" x14ac:dyDescent="0.25">
      <c r="B47" s="330"/>
      <c r="C47" s="332" t="s">
        <v>418</v>
      </c>
      <c r="D47" s="299"/>
      <c r="E47" s="488"/>
      <c r="F47" s="489"/>
      <c r="G47" s="490"/>
      <c r="H47" s="504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929" t="str">
        <f t="shared" si="19"/>
        <v/>
      </c>
      <c r="AC47" s="930" t="str">
        <f t="shared" ca="1" si="20"/>
        <v/>
      </c>
    </row>
    <row r="48" spans="1:29" s="301" customFormat="1" ht="30.75" outlineLevel="1" thickBot="1" x14ac:dyDescent="0.3">
      <c r="A48" s="296"/>
      <c r="B48" s="333"/>
      <c r="C48" s="332" t="s">
        <v>420</v>
      </c>
      <c r="D48" s="299"/>
      <c r="E48" s="473"/>
      <c r="F48" s="474"/>
      <c r="G48" s="505"/>
      <c r="H48" s="476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927" t="str">
        <f t="shared" si="19"/>
        <v/>
      </c>
      <c r="AC48" s="928" t="str">
        <f t="shared" ca="1" si="20"/>
        <v/>
      </c>
    </row>
    <row r="49" spans="1:29" s="306" customFormat="1" ht="19.149999999999999" customHeight="1" thickBot="1" x14ac:dyDescent="0.3">
      <c r="A49" s="334"/>
      <c r="B49" s="317"/>
      <c r="C49" s="318"/>
      <c r="D49" s="299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684"/>
      <c r="AC49" s="684"/>
    </row>
    <row r="50" spans="1:29" s="301" customFormat="1" ht="24.95" customHeight="1" thickBot="1" x14ac:dyDescent="0.3">
      <c r="A50" s="1173" t="s">
        <v>50</v>
      </c>
      <c r="B50" s="1173"/>
      <c r="C50" s="1173"/>
      <c r="D50" s="299"/>
      <c r="E50" s="300" t="str">
        <f t="shared" ref="E50:AA50" si="22">IF(E51=AnnéeDemInvest,"Démarrage du projet",IF(E51=AnnéeFinInvest,"Fin du projet",""))</f>
        <v/>
      </c>
      <c r="F50" s="300" t="str">
        <f t="shared" si="22"/>
        <v/>
      </c>
      <c r="G50" s="300" t="str">
        <f t="shared" si="22"/>
        <v/>
      </c>
      <c r="H50" s="300" t="str">
        <f t="shared" si="22"/>
        <v/>
      </c>
      <c r="I50" s="300" t="str">
        <f t="shared" si="22"/>
        <v/>
      </c>
      <c r="J50" s="300" t="str">
        <f t="shared" si="22"/>
        <v/>
      </c>
      <c r="K50" s="300" t="str">
        <f t="shared" si="22"/>
        <v/>
      </c>
      <c r="L50" s="300" t="str">
        <f t="shared" si="22"/>
        <v/>
      </c>
      <c r="M50" s="300" t="str">
        <f t="shared" si="22"/>
        <v/>
      </c>
      <c r="N50" s="300" t="str">
        <f t="shared" si="22"/>
        <v/>
      </c>
      <c r="O50" s="300" t="str">
        <f t="shared" si="22"/>
        <v/>
      </c>
      <c r="P50" s="300" t="str">
        <f t="shared" si="22"/>
        <v/>
      </c>
      <c r="Q50" s="300" t="str">
        <f t="shared" si="22"/>
        <v/>
      </c>
      <c r="R50" s="300" t="str">
        <f t="shared" si="22"/>
        <v/>
      </c>
      <c r="S50" s="300" t="str">
        <f t="shared" si="22"/>
        <v/>
      </c>
      <c r="T50" s="300" t="str">
        <f t="shared" si="22"/>
        <v/>
      </c>
      <c r="U50" s="300" t="str">
        <f t="shared" si="22"/>
        <v/>
      </c>
      <c r="V50" s="300" t="str">
        <f t="shared" si="22"/>
        <v/>
      </c>
      <c r="W50" s="300" t="str">
        <f t="shared" si="22"/>
        <v/>
      </c>
      <c r="X50" s="300" t="str">
        <f t="shared" si="22"/>
        <v/>
      </c>
      <c r="Y50" s="300" t="str">
        <f t="shared" si="22"/>
        <v/>
      </c>
      <c r="Z50" s="300" t="str">
        <f t="shared" si="22"/>
        <v/>
      </c>
      <c r="AA50" s="300" t="str">
        <f t="shared" si="22"/>
        <v/>
      </c>
      <c r="AB50" s="1169" t="str">
        <f>"Evolution moyenne " &amp; AnnéeN-2 &amp; " / " &amp; AnnéeN-1</f>
        <v>Evolution moyenne 2008 / 2009</v>
      </c>
      <c r="AC50" s="1171" t="str">
        <f>"Evolution moyenne " &amp; AnnéeN &amp; " / " &amp; AnnéeN+DuréeSimul</f>
        <v>Evolution moyenne 2010 / 2010</v>
      </c>
    </row>
    <row r="51" spans="1:29" s="305" customFormat="1" ht="20.100000000000001" customHeight="1" thickBot="1" x14ac:dyDescent="0.3">
      <c r="A51" s="302"/>
      <c r="B51" s="303" t="s">
        <v>0</v>
      </c>
      <c r="C51" s="304" t="s">
        <v>208</v>
      </c>
      <c r="D51" s="299"/>
      <c r="E51" s="59">
        <f>F51-1</f>
        <v>2008</v>
      </c>
      <c r="F51" s="60">
        <f>G51-1</f>
        <v>2009</v>
      </c>
      <c r="G51" s="57">
        <f>AnnéeN</f>
        <v>2010</v>
      </c>
      <c r="H51" s="110">
        <f>G51+1</f>
        <v>2011</v>
      </c>
      <c r="I51" s="59">
        <f t="shared" ref="I51:Z51" si="23">H51+1</f>
        <v>2012</v>
      </c>
      <c r="J51" s="59">
        <f t="shared" si="23"/>
        <v>2013</v>
      </c>
      <c r="K51" s="59">
        <f t="shared" si="23"/>
        <v>2014</v>
      </c>
      <c r="L51" s="59">
        <f t="shared" si="23"/>
        <v>2015</v>
      </c>
      <c r="M51" s="59">
        <f t="shared" si="23"/>
        <v>2016</v>
      </c>
      <c r="N51" s="59">
        <f t="shared" si="23"/>
        <v>2017</v>
      </c>
      <c r="O51" s="59">
        <f t="shared" si="23"/>
        <v>2018</v>
      </c>
      <c r="P51" s="59">
        <f t="shared" si="23"/>
        <v>2019</v>
      </c>
      <c r="Q51" s="59">
        <f t="shared" si="23"/>
        <v>2020</v>
      </c>
      <c r="R51" s="59">
        <f t="shared" si="23"/>
        <v>2021</v>
      </c>
      <c r="S51" s="59">
        <f t="shared" si="23"/>
        <v>2022</v>
      </c>
      <c r="T51" s="59">
        <f t="shared" si="23"/>
        <v>2023</v>
      </c>
      <c r="U51" s="59">
        <f t="shared" si="23"/>
        <v>2024</v>
      </c>
      <c r="V51" s="59">
        <f t="shared" si="23"/>
        <v>2025</v>
      </c>
      <c r="W51" s="59">
        <f t="shared" si="23"/>
        <v>2026</v>
      </c>
      <c r="X51" s="59">
        <f t="shared" si="23"/>
        <v>2027</v>
      </c>
      <c r="Y51" s="59">
        <f t="shared" si="23"/>
        <v>2028</v>
      </c>
      <c r="Z51" s="59">
        <f t="shared" si="23"/>
        <v>2029</v>
      </c>
      <c r="AA51" s="263">
        <f>Z51+1</f>
        <v>2030</v>
      </c>
      <c r="AB51" s="1170"/>
      <c r="AC51" s="1172"/>
    </row>
    <row r="52" spans="1:29" s="306" customFormat="1" ht="5.0999999999999996" customHeight="1" thickBot="1" x14ac:dyDescent="0.3">
      <c r="B52" s="307"/>
      <c r="C52" s="308"/>
      <c r="D52" s="29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669"/>
      <c r="AC52" s="669"/>
    </row>
    <row r="53" spans="1:29" ht="18" customHeight="1" x14ac:dyDescent="0.25">
      <c r="B53" s="1043" t="s">
        <v>422</v>
      </c>
      <c r="C53" s="1042" t="s">
        <v>421</v>
      </c>
      <c r="D53" s="299"/>
      <c r="E53" s="506"/>
      <c r="F53" s="507"/>
      <c r="G53" s="508"/>
      <c r="H53" s="509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923" t="str">
        <f t="shared" ref="AB53:AB58" si="24">IF(E53=0,"",(F53-E53)/E53/2)</f>
        <v/>
      </c>
      <c r="AC53" s="924" t="str">
        <f t="shared" ref="AC53:AC58" ca="1" si="25">IF(G53=0,"",(OFFSET(G53,0,DuréeSimul,,)-G53)/G53/DuréeSimul)</f>
        <v/>
      </c>
    </row>
    <row r="54" spans="1:29" ht="33" customHeight="1" x14ac:dyDescent="0.25">
      <c r="B54" s="1045" t="s">
        <v>424</v>
      </c>
      <c r="C54" s="1044" t="s">
        <v>423</v>
      </c>
      <c r="D54" s="299"/>
      <c r="E54" s="511"/>
      <c r="F54" s="512"/>
      <c r="G54" s="513"/>
      <c r="H54" s="514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925" t="str">
        <f t="shared" si="24"/>
        <v/>
      </c>
      <c r="AC54" s="926" t="str">
        <f t="shared" ca="1" si="25"/>
        <v/>
      </c>
    </row>
    <row r="55" spans="1:29" s="439" customFormat="1" ht="30" x14ac:dyDescent="0.25">
      <c r="B55" s="336"/>
      <c r="C55" s="440" t="s">
        <v>372</v>
      </c>
      <c r="D55" s="299"/>
      <c r="E55" s="515">
        <f>E53-E42-E54</f>
        <v>0</v>
      </c>
      <c r="F55" s="516">
        <f t="shared" ref="F55:AA55" si="26">F53-F42-F54</f>
        <v>0</v>
      </c>
      <c r="G55" s="517">
        <f t="shared" si="26"/>
        <v>0</v>
      </c>
      <c r="H55" s="518">
        <f t="shared" si="26"/>
        <v>0</v>
      </c>
      <c r="I55" s="515">
        <f t="shared" si="26"/>
        <v>0</v>
      </c>
      <c r="J55" s="515">
        <f t="shared" si="26"/>
        <v>0</v>
      </c>
      <c r="K55" s="515">
        <f t="shared" si="26"/>
        <v>0</v>
      </c>
      <c r="L55" s="515">
        <f t="shared" si="26"/>
        <v>0</v>
      </c>
      <c r="M55" s="515">
        <f t="shared" si="26"/>
        <v>0</v>
      </c>
      <c r="N55" s="515">
        <f t="shared" si="26"/>
        <v>0</v>
      </c>
      <c r="O55" s="515">
        <f t="shared" si="26"/>
        <v>0</v>
      </c>
      <c r="P55" s="515">
        <f t="shared" si="26"/>
        <v>0</v>
      </c>
      <c r="Q55" s="515">
        <f t="shared" si="26"/>
        <v>0</v>
      </c>
      <c r="R55" s="515">
        <f t="shared" si="26"/>
        <v>0</v>
      </c>
      <c r="S55" s="515">
        <f t="shared" si="26"/>
        <v>0</v>
      </c>
      <c r="T55" s="515">
        <f t="shared" si="26"/>
        <v>0</v>
      </c>
      <c r="U55" s="515">
        <f t="shared" si="26"/>
        <v>0</v>
      </c>
      <c r="V55" s="515">
        <f t="shared" si="26"/>
        <v>0</v>
      </c>
      <c r="W55" s="515">
        <f t="shared" si="26"/>
        <v>0</v>
      </c>
      <c r="X55" s="515">
        <f t="shared" si="26"/>
        <v>0</v>
      </c>
      <c r="Y55" s="515">
        <f t="shared" si="26"/>
        <v>0</v>
      </c>
      <c r="Z55" s="515">
        <f t="shared" si="26"/>
        <v>0</v>
      </c>
      <c r="AA55" s="515">
        <f t="shared" si="26"/>
        <v>0</v>
      </c>
      <c r="AB55" s="925" t="str">
        <f t="shared" si="24"/>
        <v/>
      </c>
      <c r="AC55" s="926" t="str">
        <f t="shared" ca="1" si="25"/>
        <v/>
      </c>
    </row>
    <row r="56" spans="1:29" s="968" customFormat="1" ht="30" x14ac:dyDescent="0.25">
      <c r="B56" s="989"/>
      <c r="C56" s="1046" t="s">
        <v>373</v>
      </c>
      <c r="D56" s="971"/>
      <c r="E56" s="990" t="str">
        <f t="shared" ref="E56:AA56" si="27">IFERROR(E55/(E53-E42),"")</f>
        <v/>
      </c>
      <c r="F56" s="991" t="str">
        <f t="shared" si="27"/>
        <v/>
      </c>
      <c r="G56" s="992" t="str">
        <f t="shared" si="27"/>
        <v/>
      </c>
      <c r="H56" s="993" t="str">
        <f t="shared" si="27"/>
        <v/>
      </c>
      <c r="I56" s="990" t="str">
        <f t="shared" si="27"/>
        <v/>
      </c>
      <c r="J56" s="990" t="str">
        <f t="shared" si="27"/>
        <v/>
      </c>
      <c r="K56" s="990" t="str">
        <f t="shared" si="27"/>
        <v/>
      </c>
      <c r="L56" s="990" t="str">
        <f t="shared" si="27"/>
        <v/>
      </c>
      <c r="M56" s="990" t="str">
        <f t="shared" si="27"/>
        <v/>
      </c>
      <c r="N56" s="990" t="str">
        <f t="shared" si="27"/>
        <v/>
      </c>
      <c r="O56" s="990" t="str">
        <f t="shared" si="27"/>
        <v/>
      </c>
      <c r="P56" s="990" t="str">
        <f t="shared" si="27"/>
        <v/>
      </c>
      <c r="Q56" s="990" t="str">
        <f t="shared" si="27"/>
        <v/>
      </c>
      <c r="R56" s="990" t="str">
        <f t="shared" si="27"/>
        <v/>
      </c>
      <c r="S56" s="990" t="str">
        <f t="shared" si="27"/>
        <v/>
      </c>
      <c r="T56" s="990" t="str">
        <f t="shared" si="27"/>
        <v/>
      </c>
      <c r="U56" s="990" t="str">
        <f t="shared" si="27"/>
        <v/>
      </c>
      <c r="V56" s="990" t="str">
        <f t="shared" si="27"/>
        <v/>
      </c>
      <c r="W56" s="990" t="str">
        <f t="shared" si="27"/>
        <v/>
      </c>
      <c r="X56" s="990" t="str">
        <f t="shared" si="27"/>
        <v/>
      </c>
      <c r="Y56" s="990" t="str">
        <f t="shared" si="27"/>
        <v/>
      </c>
      <c r="Z56" s="990" t="str">
        <f t="shared" si="27"/>
        <v/>
      </c>
      <c r="AA56" s="990" t="str">
        <f t="shared" si="27"/>
        <v/>
      </c>
      <c r="AB56" s="976" t="e">
        <f t="shared" si="24"/>
        <v>#VALUE!</v>
      </c>
      <c r="AC56" s="977" t="e">
        <f t="shared" ca="1" si="25"/>
        <v>#VALUE!</v>
      </c>
    </row>
    <row r="57" spans="1:29" ht="35.25" customHeight="1" x14ac:dyDescent="0.25">
      <c r="B57" s="336"/>
      <c r="C57" s="337" t="s">
        <v>425</v>
      </c>
      <c r="D57" s="299"/>
      <c r="E57" s="494">
        <f t="shared" ref="E57:AA57" si="28">E53-E54</f>
        <v>0</v>
      </c>
      <c r="F57" s="495">
        <f t="shared" si="28"/>
        <v>0</v>
      </c>
      <c r="G57" s="496">
        <f t="shared" si="28"/>
        <v>0</v>
      </c>
      <c r="H57" s="497">
        <f t="shared" si="28"/>
        <v>0</v>
      </c>
      <c r="I57" s="494">
        <f t="shared" si="28"/>
        <v>0</v>
      </c>
      <c r="J57" s="494">
        <f t="shared" si="28"/>
        <v>0</v>
      </c>
      <c r="K57" s="494">
        <f t="shared" si="28"/>
        <v>0</v>
      </c>
      <c r="L57" s="494">
        <f t="shared" si="28"/>
        <v>0</v>
      </c>
      <c r="M57" s="494">
        <f t="shared" si="28"/>
        <v>0</v>
      </c>
      <c r="N57" s="494">
        <f t="shared" si="28"/>
        <v>0</v>
      </c>
      <c r="O57" s="494">
        <f t="shared" si="28"/>
        <v>0</v>
      </c>
      <c r="P57" s="494">
        <f t="shared" si="28"/>
        <v>0</v>
      </c>
      <c r="Q57" s="494">
        <f t="shared" si="28"/>
        <v>0</v>
      </c>
      <c r="R57" s="494">
        <f t="shared" si="28"/>
        <v>0</v>
      </c>
      <c r="S57" s="494">
        <f t="shared" si="28"/>
        <v>0</v>
      </c>
      <c r="T57" s="494">
        <f t="shared" si="28"/>
        <v>0</v>
      </c>
      <c r="U57" s="494">
        <f t="shared" si="28"/>
        <v>0</v>
      </c>
      <c r="V57" s="494">
        <f t="shared" si="28"/>
        <v>0</v>
      </c>
      <c r="W57" s="494">
        <f t="shared" si="28"/>
        <v>0</v>
      </c>
      <c r="X57" s="494">
        <f t="shared" si="28"/>
        <v>0</v>
      </c>
      <c r="Y57" s="494">
        <f t="shared" si="28"/>
        <v>0</v>
      </c>
      <c r="Z57" s="494">
        <f t="shared" si="28"/>
        <v>0</v>
      </c>
      <c r="AA57" s="494">
        <f t="shared" si="28"/>
        <v>0</v>
      </c>
      <c r="AB57" s="925" t="str">
        <f t="shared" si="24"/>
        <v/>
      </c>
      <c r="AC57" s="926" t="str">
        <f t="shared" ca="1" si="25"/>
        <v/>
      </c>
    </row>
    <row r="58" spans="1:29" s="968" customFormat="1" ht="18" customHeight="1" thickBot="1" x14ac:dyDescent="0.3">
      <c r="B58" s="994"/>
      <c r="C58" s="995" t="s">
        <v>426</v>
      </c>
      <c r="D58" s="971"/>
      <c r="E58" s="996" t="str">
        <f t="shared" ref="E58:AA58" si="29">IF(E53=0,"",E57/E53)</f>
        <v/>
      </c>
      <c r="F58" s="997" t="str">
        <f t="shared" si="29"/>
        <v/>
      </c>
      <c r="G58" s="998" t="str">
        <f t="shared" si="29"/>
        <v/>
      </c>
      <c r="H58" s="999" t="str">
        <f t="shared" si="29"/>
        <v/>
      </c>
      <c r="I58" s="1000" t="str">
        <f t="shared" si="29"/>
        <v/>
      </c>
      <c r="J58" s="1000" t="str">
        <f t="shared" si="29"/>
        <v/>
      </c>
      <c r="K58" s="1000" t="str">
        <f t="shared" si="29"/>
        <v/>
      </c>
      <c r="L58" s="1000" t="str">
        <f t="shared" si="29"/>
        <v/>
      </c>
      <c r="M58" s="1000" t="str">
        <f t="shared" si="29"/>
        <v/>
      </c>
      <c r="N58" s="1000" t="str">
        <f t="shared" si="29"/>
        <v/>
      </c>
      <c r="O58" s="1000" t="str">
        <f t="shared" si="29"/>
        <v/>
      </c>
      <c r="P58" s="1000" t="str">
        <f t="shared" si="29"/>
        <v/>
      </c>
      <c r="Q58" s="1000" t="str">
        <f t="shared" si="29"/>
        <v/>
      </c>
      <c r="R58" s="1000" t="str">
        <f t="shared" si="29"/>
        <v/>
      </c>
      <c r="S58" s="1000" t="str">
        <f t="shared" si="29"/>
        <v/>
      </c>
      <c r="T58" s="1000" t="str">
        <f t="shared" si="29"/>
        <v/>
      </c>
      <c r="U58" s="1000" t="str">
        <f t="shared" si="29"/>
        <v/>
      </c>
      <c r="V58" s="1000" t="str">
        <f t="shared" si="29"/>
        <v/>
      </c>
      <c r="W58" s="1000" t="str">
        <f t="shared" si="29"/>
        <v/>
      </c>
      <c r="X58" s="1000" t="str">
        <f t="shared" si="29"/>
        <v/>
      </c>
      <c r="Y58" s="1000" t="str">
        <f t="shared" si="29"/>
        <v/>
      </c>
      <c r="Z58" s="1000" t="str">
        <f t="shared" si="29"/>
        <v/>
      </c>
      <c r="AA58" s="1000" t="str">
        <f t="shared" si="29"/>
        <v/>
      </c>
      <c r="AB58" s="987" t="e">
        <f t="shared" si="24"/>
        <v>#VALUE!</v>
      </c>
      <c r="AC58" s="988" t="e">
        <f t="shared" ca="1" si="25"/>
        <v>#VALUE!</v>
      </c>
    </row>
    <row r="59" spans="1:29" s="306" customFormat="1" ht="8.1" customHeight="1" thickBot="1" x14ac:dyDescent="0.3">
      <c r="A59" s="334"/>
      <c r="B59" s="317"/>
      <c r="C59" s="318"/>
      <c r="D59" s="299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684"/>
      <c r="AC59" s="684"/>
    </row>
    <row r="60" spans="1:29" s="301" customFormat="1" ht="24.95" customHeight="1" thickBot="1" x14ac:dyDescent="0.3">
      <c r="A60" s="1173" t="s">
        <v>374</v>
      </c>
      <c r="B60" s="1173"/>
      <c r="C60" s="1173"/>
      <c r="D60" s="299"/>
      <c r="E60" s="300" t="str">
        <f t="shared" ref="E60:AA60" si="30">IF(E61=AnnéeDemInvest,"Démarrage du projet",IF(E61=AnnéeFinInvest,"Fin du projet",""))</f>
        <v/>
      </c>
      <c r="F60" s="300" t="str">
        <f t="shared" si="30"/>
        <v/>
      </c>
      <c r="G60" s="300" t="str">
        <f t="shared" si="30"/>
        <v/>
      </c>
      <c r="H60" s="300" t="str">
        <f t="shared" si="30"/>
        <v/>
      </c>
      <c r="I60" s="300" t="str">
        <f t="shared" si="30"/>
        <v/>
      </c>
      <c r="J60" s="300" t="str">
        <f t="shared" si="30"/>
        <v/>
      </c>
      <c r="K60" s="300" t="str">
        <f t="shared" si="30"/>
        <v/>
      </c>
      <c r="L60" s="300" t="str">
        <f t="shared" si="30"/>
        <v/>
      </c>
      <c r="M60" s="300" t="str">
        <f t="shared" si="30"/>
        <v/>
      </c>
      <c r="N60" s="300" t="str">
        <f t="shared" si="30"/>
        <v/>
      </c>
      <c r="O60" s="300" t="str">
        <f t="shared" si="30"/>
        <v/>
      </c>
      <c r="P60" s="300" t="str">
        <f t="shared" si="30"/>
        <v/>
      </c>
      <c r="Q60" s="300" t="str">
        <f t="shared" si="30"/>
        <v/>
      </c>
      <c r="R60" s="300" t="str">
        <f t="shared" si="30"/>
        <v/>
      </c>
      <c r="S60" s="300" t="str">
        <f t="shared" si="30"/>
        <v/>
      </c>
      <c r="T60" s="300" t="str">
        <f t="shared" si="30"/>
        <v/>
      </c>
      <c r="U60" s="300" t="str">
        <f t="shared" si="30"/>
        <v/>
      </c>
      <c r="V60" s="300" t="str">
        <f t="shared" si="30"/>
        <v/>
      </c>
      <c r="W60" s="300" t="str">
        <f t="shared" si="30"/>
        <v/>
      </c>
      <c r="X60" s="300" t="str">
        <f t="shared" si="30"/>
        <v/>
      </c>
      <c r="Y60" s="300" t="str">
        <f t="shared" si="30"/>
        <v/>
      </c>
      <c r="Z60" s="300" t="str">
        <f t="shared" si="30"/>
        <v/>
      </c>
      <c r="AA60" s="300" t="str">
        <f t="shared" si="30"/>
        <v/>
      </c>
      <c r="AB60" s="1169" t="str">
        <f>"Evolution moyenne " &amp; AnnéeN-2 &amp; " / " &amp; AnnéeN-1</f>
        <v>Evolution moyenne 2008 / 2009</v>
      </c>
      <c r="AC60" s="1171" t="str">
        <f>"Evolution moyenne " &amp; AnnéeN &amp; " / " &amp; AnnéeN+DuréeSimul</f>
        <v>Evolution moyenne 2010 / 2010</v>
      </c>
    </row>
    <row r="61" spans="1:29" s="305" customFormat="1" ht="20.100000000000001" customHeight="1" thickBot="1" x14ac:dyDescent="0.3">
      <c r="A61" s="302"/>
      <c r="B61" s="303" t="s">
        <v>0</v>
      </c>
      <c r="C61" s="304" t="s">
        <v>208</v>
      </c>
      <c r="D61" s="299"/>
      <c r="E61" s="59">
        <f>F61-1</f>
        <v>2008</v>
      </c>
      <c r="F61" s="60">
        <f>G61-1</f>
        <v>2009</v>
      </c>
      <c r="G61" s="57">
        <f>AnnéeN</f>
        <v>2010</v>
      </c>
      <c r="H61" s="110">
        <f>G61+1</f>
        <v>2011</v>
      </c>
      <c r="I61" s="59">
        <f t="shared" ref="I61:Z61" si="31">H61+1</f>
        <v>2012</v>
      </c>
      <c r="J61" s="59">
        <f t="shared" si="31"/>
        <v>2013</v>
      </c>
      <c r="K61" s="59">
        <f t="shared" si="31"/>
        <v>2014</v>
      </c>
      <c r="L61" s="59">
        <f t="shared" si="31"/>
        <v>2015</v>
      </c>
      <c r="M61" s="59">
        <f t="shared" si="31"/>
        <v>2016</v>
      </c>
      <c r="N61" s="59">
        <f t="shared" si="31"/>
        <v>2017</v>
      </c>
      <c r="O61" s="59">
        <f t="shared" si="31"/>
        <v>2018</v>
      </c>
      <c r="P61" s="59">
        <f t="shared" si="31"/>
        <v>2019</v>
      </c>
      <c r="Q61" s="59">
        <f t="shared" si="31"/>
        <v>2020</v>
      </c>
      <c r="R61" s="59">
        <f t="shared" si="31"/>
        <v>2021</v>
      </c>
      <c r="S61" s="59">
        <f t="shared" si="31"/>
        <v>2022</v>
      </c>
      <c r="T61" s="59">
        <f t="shared" si="31"/>
        <v>2023</v>
      </c>
      <c r="U61" s="59">
        <f t="shared" si="31"/>
        <v>2024</v>
      </c>
      <c r="V61" s="59">
        <f t="shared" si="31"/>
        <v>2025</v>
      </c>
      <c r="W61" s="59">
        <f t="shared" si="31"/>
        <v>2026</v>
      </c>
      <c r="X61" s="59">
        <f t="shared" si="31"/>
        <v>2027</v>
      </c>
      <c r="Y61" s="59">
        <f t="shared" si="31"/>
        <v>2028</v>
      </c>
      <c r="Z61" s="59">
        <f t="shared" si="31"/>
        <v>2029</v>
      </c>
      <c r="AA61" s="263">
        <f>Z61+1</f>
        <v>2030</v>
      </c>
      <c r="AB61" s="1170"/>
      <c r="AC61" s="1172"/>
    </row>
    <row r="62" spans="1:29" s="306" customFormat="1" ht="5.0999999999999996" customHeight="1" x14ac:dyDescent="0.25">
      <c r="B62" s="317"/>
      <c r="C62" s="318"/>
      <c r="D62" s="29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669"/>
      <c r="AC62" s="669"/>
    </row>
    <row r="63" spans="1:29" s="301" customFormat="1" ht="20.100000000000001" customHeight="1" x14ac:dyDescent="0.25">
      <c r="A63" s="305"/>
      <c r="B63" s="338" t="s">
        <v>163</v>
      </c>
      <c r="C63" s="339"/>
      <c r="D63" s="29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685"/>
      <c r="AC63" s="685"/>
    </row>
    <row r="64" spans="1:29" s="306" customFormat="1" ht="5.0999999999999996" customHeight="1" outlineLevel="1" thickBot="1" x14ac:dyDescent="0.3">
      <c r="B64" s="307"/>
      <c r="C64" s="308"/>
      <c r="D64" s="29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669"/>
      <c r="AC64" s="669"/>
    </row>
    <row r="65" spans="1:29" s="740" customFormat="1" ht="18" customHeight="1" outlineLevel="1" x14ac:dyDescent="0.25">
      <c r="A65" s="728"/>
      <c r="B65" s="738" t="s">
        <v>44</v>
      </c>
      <c r="C65" s="739" t="s">
        <v>37</v>
      </c>
      <c r="D65" s="729"/>
      <c r="E65" s="519"/>
      <c r="F65" s="520"/>
      <c r="G65" s="521"/>
      <c r="H65" s="522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20"/>
      <c r="AB65" s="671" t="str">
        <f>IF(E65=0,"",(F65-E65)/E65/2)</f>
        <v/>
      </c>
      <c r="AC65" s="672" t="str">
        <f ca="1">IF(G65=0,"",(OFFSET(G65,0,DuréeSimul,,)-G65)/G65/DuréeSimul)</f>
        <v/>
      </c>
    </row>
    <row r="66" spans="1:29" s="740" customFormat="1" ht="18" customHeight="1" outlineLevel="1" thickBot="1" x14ac:dyDescent="0.3">
      <c r="A66" s="728"/>
      <c r="B66" s="741" t="s">
        <v>43</v>
      </c>
      <c r="C66" s="742" t="s">
        <v>40</v>
      </c>
      <c r="D66" s="729"/>
      <c r="E66" s="527"/>
      <c r="F66" s="528"/>
      <c r="G66" s="529"/>
      <c r="H66" s="530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8"/>
      <c r="AB66" s="677" t="str">
        <f>IF(E66=0,"",(F66-E66)/E66/2)</f>
        <v/>
      </c>
      <c r="AC66" s="678" t="str">
        <f ca="1">IF(G66=0,"",(OFFSET(G66,0,DuréeSimul,,)-G66)/G66/DuréeSimul)</f>
        <v/>
      </c>
    </row>
    <row r="67" spans="1:29" s="478" customFormat="1" ht="5.0999999999999996" customHeight="1" outlineLevel="1" thickBot="1" x14ac:dyDescent="0.3">
      <c r="B67" s="731"/>
      <c r="C67" s="732"/>
      <c r="D67" s="729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669"/>
      <c r="AC67" s="669"/>
    </row>
    <row r="68" spans="1:29" s="740" customFormat="1" ht="18" customHeight="1" outlineLevel="1" x14ac:dyDescent="0.25">
      <c r="A68" s="728"/>
      <c r="B68" s="743" t="s">
        <v>89</v>
      </c>
      <c r="C68" s="744"/>
      <c r="D68" s="729"/>
      <c r="E68" s="745">
        <f t="shared" ref="E68:AA68" si="32">SUM(E69:E71)</f>
        <v>0</v>
      </c>
      <c r="F68" s="746">
        <f t="shared" si="32"/>
        <v>0</v>
      </c>
      <c r="G68" s="747">
        <f t="shared" si="32"/>
        <v>0</v>
      </c>
      <c r="H68" s="748">
        <f t="shared" si="32"/>
        <v>0</v>
      </c>
      <c r="I68" s="749">
        <f t="shared" si="32"/>
        <v>0</v>
      </c>
      <c r="J68" s="749">
        <f t="shared" si="32"/>
        <v>0</v>
      </c>
      <c r="K68" s="749">
        <f t="shared" si="32"/>
        <v>0</v>
      </c>
      <c r="L68" s="749">
        <f t="shared" si="32"/>
        <v>0</v>
      </c>
      <c r="M68" s="749">
        <f t="shared" si="32"/>
        <v>0</v>
      </c>
      <c r="N68" s="749">
        <f t="shared" si="32"/>
        <v>0</v>
      </c>
      <c r="O68" s="749">
        <f t="shared" si="32"/>
        <v>0</v>
      </c>
      <c r="P68" s="749">
        <f t="shared" si="32"/>
        <v>0</v>
      </c>
      <c r="Q68" s="749">
        <f t="shared" si="32"/>
        <v>0</v>
      </c>
      <c r="R68" s="749">
        <f t="shared" si="32"/>
        <v>0</v>
      </c>
      <c r="S68" s="749">
        <f t="shared" si="32"/>
        <v>0</v>
      </c>
      <c r="T68" s="749">
        <f t="shared" si="32"/>
        <v>0</v>
      </c>
      <c r="U68" s="749">
        <f t="shared" si="32"/>
        <v>0</v>
      </c>
      <c r="V68" s="749">
        <f t="shared" si="32"/>
        <v>0</v>
      </c>
      <c r="W68" s="749">
        <f t="shared" si="32"/>
        <v>0</v>
      </c>
      <c r="X68" s="749">
        <f t="shared" si="32"/>
        <v>0</v>
      </c>
      <c r="Y68" s="749">
        <f t="shared" si="32"/>
        <v>0</v>
      </c>
      <c r="Z68" s="749">
        <f>SUM(Z69:Z71)</f>
        <v>0</v>
      </c>
      <c r="AA68" s="750">
        <f t="shared" si="32"/>
        <v>0</v>
      </c>
      <c r="AB68" s="671" t="str">
        <f>IF(E68=0,"",(F68-E68)/E68/2)</f>
        <v/>
      </c>
      <c r="AC68" s="672" t="str">
        <f ca="1">IF(G68=0,"",(OFFSET(G68,0,DuréeSimul,,)-G68)/G68/DuréeSimul)</f>
        <v/>
      </c>
    </row>
    <row r="69" spans="1:29" s="740" customFormat="1" ht="18" customHeight="1" outlineLevel="1" x14ac:dyDescent="0.25">
      <c r="A69" s="728"/>
      <c r="B69" s="751" t="s">
        <v>205</v>
      </c>
      <c r="C69" s="752" t="s">
        <v>83</v>
      </c>
      <c r="D69" s="729"/>
      <c r="E69" s="488"/>
      <c r="F69" s="533"/>
      <c r="G69" s="534"/>
      <c r="H69" s="535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753"/>
      <c r="AB69" s="675" t="str">
        <f>IF(E69=0,"",(F69-E69)/E69/2)</f>
        <v/>
      </c>
      <c r="AC69" s="676" t="str">
        <f ca="1">IF(G69=0,"",(OFFSET(G69,0,DuréeSimul,,)-G69)/G69/DuréeSimul)</f>
        <v/>
      </c>
    </row>
    <row r="70" spans="1:29" s="740" customFormat="1" ht="18" customHeight="1" outlineLevel="1" x14ac:dyDescent="0.25">
      <c r="A70" s="728"/>
      <c r="B70" s="751" t="s">
        <v>206</v>
      </c>
      <c r="C70" s="752" t="s">
        <v>84</v>
      </c>
      <c r="D70" s="729"/>
      <c r="E70" s="488"/>
      <c r="F70" s="533"/>
      <c r="G70" s="534"/>
      <c r="H70" s="535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  <c r="Z70" s="488"/>
      <c r="AA70" s="753"/>
      <c r="AB70" s="675" t="str">
        <f>IF(E70=0,"",(F70-E70)/E70/2)</f>
        <v/>
      </c>
      <c r="AC70" s="676" t="str">
        <f ca="1">IF(G70=0,"",(OFFSET(G70,0,DuréeSimul,,)-G70)/G70/DuréeSimul)</f>
        <v/>
      </c>
    </row>
    <row r="71" spans="1:29" s="740" customFormat="1" ht="18" customHeight="1" outlineLevel="1" thickBot="1" x14ac:dyDescent="0.3">
      <c r="A71" s="728"/>
      <c r="B71" s="754" t="s">
        <v>207</v>
      </c>
      <c r="C71" s="755" t="s">
        <v>85</v>
      </c>
      <c r="D71" s="729"/>
      <c r="E71" s="536"/>
      <c r="F71" s="537"/>
      <c r="G71" s="538"/>
      <c r="H71" s="539"/>
      <c r="I71" s="540"/>
      <c r="J71" s="540"/>
      <c r="K71" s="540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540"/>
      <c r="W71" s="540"/>
      <c r="X71" s="540"/>
      <c r="Y71" s="540"/>
      <c r="Z71" s="540"/>
      <c r="AA71" s="756"/>
      <c r="AB71" s="677" t="str">
        <f>IF(E71=0,"",(F71-E71)/E71/2)</f>
        <v/>
      </c>
      <c r="AC71" s="678" t="str">
        <f ca="1">IF(G71=0,"",(OFFSET(G71,0,DuréeSimul,,)-G71)/G71/DuréeSimul)</f>
        <v/>
      </c>
    </row>
    <row r="72" spans="1:29" s="478" customFormat="1" ht="5.0999999999999996" customHeight="1" outlineLevel="1" thickBot="1" x14ac:dyDescent="0.3">
      <c r="B72" s="731"/>
      <c r="C72" s="732"/>
      <c r="D72" s="729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669"/>
      <c r="AC72" s="669"/>
    </row>
    <row r="73" spans="1:29" s="728" customFormat="1" ht="18" customHeight="1" outlineLevel="1" x14ac:dyDescent="0.25">
      <c r="B73" s="757"/>
      <c r="C73" s="758" t="s">
        <v>96</v>
      </c>
      <c r="D73" s="729"/>
      <c r="E73" s="494">
        <f t="shared" ref="E73:AA73" si="33">E39-E37-E17+E42-E68+E65+E66</f>
        <v>0</v>
      </c>
      <c r="F73" s="495">
        <f t="shared" si="33"/>
        <v>0</v>
      </c>
      <c r="G73" s="496">
        <f t="shared" si="33"/>
        <v>0</v>
      </c>
      <c r="H73" s="497">
        <f t="shared" si="33"/>
        <v>0</v>
      </c>
      <c r="I73" s="494">
        <f t="shared" si="33"/>
        <v>0</v>
      </c>
      <c r="J73" s="494">
        <f t="shared" si="33"/>
        <v>0</v>
      </c>
      <c r="K73" s="494">
        <f t="shared" si="33"/>
        <v>0</v>
      </c>
      <c r="L73" s="494">
        <f t="shared" si="33"/>
        <v>0</v>
      </c>
      <c r="M73" s="494">
        <f t="shared" si="33"/>
        <v>0</v>
      </c>
      <c r="N73" s="494">
        <f t="shared" si="33"/>
        <v>0</v>
      </c>
      <c r="O73" s="494">
        <f t="shared" si="33"/>
        <v>0</v>
      </c>
      <c r="P73" s="494">
        <f t="shared" si="33"/>
        <v>0</v>
      </c>
      <c r="Q73" s="494">
        <f t="shared" si="33"/>
        <v>0</v>
      </c>
      <c r="R73" s="494">
        <f t="shared" si="33"/>
        <v>0</v>
      </c>
      <c r="S73" s="494">
        <f t="shared" si="33"/>
        <v>0</v>
      </c>
      <c r="T73" s="494">
        <f t="shared" si="33"/>
        <v>0</v>
      </c>
      <c r="U73" s="494">
        <f t="shared" si="33"/>
        <v>0</v>
      </c>
      <c r="V73" s="494">
        <f t="shared" si="33"/>
        <v>0</v>
      </c>
      <c r="W73" s="494">
        <f t="shared" si="33"/>
        <v>0</v>
      </c>
      <c r="X73" s="494">
        <f t="shared" si="33"/>
        <v>0</v>
      </c>
      <c r="Y73" s="494">
        <f t="shared" si="33"/>
        <v>0</v>
      </c>
      <c r="Z73" s="494">
        <f t="shared" si="33"/>
        <v>0</v>
      </c>
      <c r="AA73" s="495">
        <f t="shared" si="33"/>
        <v>0</v>
      </c>
      <c r="AB73" s="671" t="str">
        <f>IF(E73=0,"",(F73-E73)/E73/2)</f>
        <v/>
      </c>
      <c r="AC73" s="672" t="str">
        <f ca="1">IF(G73=0,"",(OFFSET(G73,0,DuréeSimul,,)-G73)/G73/DuréeSimul)</f>
        <v/>
      </c>
    </row>
    <row r="74" spans="1:29" s="668" customFormat="1" ht="18" customHeight="1" outlineLevel="1" thickBot="1" x14ac:dyDescent="0.3">
      <c r="B74" s="716"/>
      <c r="C74" s="717" t="s">
        <v>162</v>
      </c>
      <c r="D74" s="709"/>
      <c r="E74" s="718" t="str">
        <f t="shared" ref="E74:AA74" si="34">IF((E11+E42-E17+E65+E66)=0,"",E73/(E11+E42-E17+E65+E66))</f>
        <v/>
      </c>
      <c r="F74" s="719" t="str">
        <f t="shared" si="34"/>
        <v/>
      </c>
      <c r="G74" s="720" t="str">
        <f t="shared" si="34"/>
        <v/>
      </c>
      <c r="H74" s="721" t="str">
        <f t="shared" si="34"/>
        <v/>
      </c>
      <c r="I74" s="722" t="str">
        <f t="shared" si="34"/>
        <v/>
      </c>
      <c r="J74" s="722" t="str">
        <f t="shared" si="34"/>
        <v/>
      </c>
      <c r="K74" s="722" t="str">
        <f t="shared" si="34"/>
        <v/>
      </c>
      <c r="L74" s="722" t="str">
        <f t="shared" si="34"/>
        <v/>
      </c>
      <c r="M74" s="722" t="str">
        <f t="shared" si="34"/>
        <v/>
      </c>
      <c r="N74" s="722" t="str">
        <f t="shared" si="34"/>
        <v/>
      </c>
      <c r="O74" s="722" t="str">
        <f t="shared" si="34"/>
        <v/>
      </c>
      <c r="P74" s="722" t="str">
        <f t="shared" si="34"/>
        <v/>
      </c>
      <c r="Q74" s="722" t="str">
        <f t="shared" si="34"/>
        <v/>
      </c>
      <c r="R74" s="722" t="str">
        <f t="shared" si="34"/>
        <v/>
      </c>
      <c r="S74" s="722" t="str">
        <f t="shared" si="34"/>
        <v/>
      </c>
      <c r="T74" s="722" t="str">
        <f t="shared" si="34"/>
        <v/>
      </c>
      <c r="U74" s="722" t="str">
        <f t="shared" si="34"/>
        <v/>
      </c>
      <c r="V74" s="722" t="str">
        <f t="shared" si="34"/>
        <v/>
      </c>
      <c r="W74" s="722" t="str">
        <f t="shared" si="34"/>
        <v/>
      </c>
      <c r="X74" s="722" t="str">
        <f t="shared" si="34"/>
        <v/>
      </c>
      <c r="Y74" s="722" t="str">
        <f t="shared" si="34"/>
        <v/>
      </c>
      <c r="Z74" s="722" t="str">
        <f t="shared" si="34"/>
        <v/>
      </c>
      <c r="AA74" s="844" t="str">
        <f t="shared" si="34"/>
        <v/>
      </c>
      <c r="AB74" s="677" t="e">
        <f>IF(E74=0,"",(F74-E74)/E74/2)</f>
        <v>#VALUE!</v>
      </c>
      <c r="AC74" s="678" t="e">
        <f ca="1">IF(G74=0,"",(OFFSET(G74,0,DuréeSimul,,)-G74)/G74/DuréeSimul)</f>
        <v>#VALUE!</v>
      </c>
    </row>
    <row r="75" spans="1:29" s="478" customFormat="1" ht="5.0999999999999996" customHeight="1" outlineLevel="1" thickBot="1" x14ac:dyDescent="0.3">
      <c r="B75" s="731"/>
      <c r="C75" s="732"/>
      <c r="D75" s="729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669"/>
      <c r="AC75" s="669"/>
    </row>
    <row r="76" spans="1:29" s="759" customFormat="1" ht="15.75" outlineLevel="1" thickBot="1" x14ac:dyDescent="0.3">
      <c r="B76" s="760"/>
      <c r="C76" s="761" t="s">
        <v>305</v>
      </c>
      <c r="D76" s="729"/>
      <c r="E76" s="762">
        <f t="shared" ref="E76:AA76" si="35">E68+E24</f>
        <v>0</v>
      </c>
      <c r="F76" s="763">
        <f t="shared" si="35"/>
        <v>0</v>
      </c>
      <c r="G76" s="764">
        <f t="shared" si="35"/>
        <v>0</v>
      </c>
      <c r="H76" s="765">
        <f t="shared" si="35"/>
        <v>0</v>
      </c>
      <c r="I76" s="762">
        <f t="shared" si="35"/>
        <v>0</v>
      </c>
      <c r="J76" s="762">
        <f t="shared" si="35"/>
        <v>0</v>
      </c>
      <c r="K76" s="762">
        <f t="shared" si="35"/>
        <v>0</v>
      </c>
      <c r="L76" s="762">
        <f t="shared" si="35"/>
        <v>0</v>
      </c>
      <c r="M76" s="762">
        <f t="shared" si="35"/>
        <v>0</v>
      </c>
      <c r="N76" s="762">
        <f t="shared" si="35"/>
        <v>0</v>
      </c>
      <c r="O76" s="762">
        <f t="shared" si="35"/>
        <v>0</v>
      </c>
      <c r="P76" s="762">
        <f t="shared" si="35"/>
        <v>0</v>
      </c>
      <c r="Q76" s="762">
        <f t="shared" si="35"/>
        <v>0</v>
      </c>
      <c r="R76" s="762">
        <f t="shared" si="35"/>
        <v>0</v>
      </c>
      <c r="S76" s="762">
        <f t="shared" si="35"/>
        <v>0</v>
      </c>
      <c r="T76" s="762">
        <f t="shared" si="35"/>
        <v>0</v>
      </c>
      <c r="U76" s="762">
        <f t="shared" si="35"/>
        <v>0</v>
      </c>
      <c r="V76" s="762">
        <f t="shared" si="35"/>
        <v>0</v>
      </c>
      <c r="W76" s="762">
        <f t="shared" si="35"/>
        <v>0</v>
      </c>
      <c r="X76" s="762">
        <f t="shared" si="35"/>
        <v>0</v>
      </c>
      <c r="Y76" s="762">
        <f t="shared" si="35"/>
        <v>0</v>
      </c>
      <c r="Z76" s="762">
        <f t="shared" si="35"/>
        <v>0</v>
      </c>
      <c r="AA76" s="766">
        <f t="shared" si="35"/>
        <v>0</v>
      </c>
      <c r="AB76" s="698" t="str">
        <f>IF(E76=0,"",(F76-E76)/E76/2)</f>
        <v/>
      </c>
      <c r="AC76" s="699" t="str">
        <f ca="1">IF(G76=0,"",(OFFSET(G76,0,DuréeSimul,,)-G76)/G76/DuréeSimul)</f>
        <v/>
      </c>
    </row>
    <row r="77" spans="1:29" s="478" customFormat="1" ht="5.0999999999999996" customHeight="1" outlineLevel="1" thickBot="1" x14ac:dyDescent="0.3">
      <c r="B77" s="731"/>
      <c r="C77" s="732"/>
      <c r="D77" s="729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669"/>
      <c r="AC77" s="669"/>
    </row>
    <row r="78" spans="1:29" s="728" customFormat="1" outlineLevel="1" x14ac:dyDescent="0.25">
      <c r="B78" s="767" t="s">
        <v>42</v>
      </c>
      <c r="C78" s="768" t="s">
        <v>39</v>
      </c>
      <c r="D78" s="729"/>
      <c r="E78" s="769"/>
      <c r="F78" s="770"/>
      <c r="G78" s="771"/>
      <c r="H78" s="772"/>
      <c r="I78" s="769"/>
      <c r="J78" s="769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69"/>
      <c r="V78" s="769"/>
      <c r="W78" s="769"/>
      <c r="X78" s="769"/>
      <c r="Y78" s="769"/>
      <c r="Z78" s="769"/>
      <c r="AA78" s="773"/>
      <c r="AB78" s="671" t="str">
        <f>IF(E78=0,"",(F78-E78)/E78/2)</f>
        <v/>
      </c>
      <c r="AC78" s="672" t="str">
        <f ca="1">IF(G78=0,"",(OFFSET(G78,0,DuréeSimul,,)-G78)/G78/DuréeSimul)</f>
        <v/>
      </c>
    </row>
    <row r="79" spans="1:29" s="728" customFormat="1" ht="15.75" outlineLevel="1" thickBot="1" x14ac:dyDescent="0.3">
      <c r="B79" s="774" t="s">
        <v>41</v>
      </c>
      <c r="C79" s="775" t="s">
        <v>38</v>
      </c>
      <c r="D79" s="729"/>
      <c r="E79" s="776"/>
      <c r="F79" s="777"/>
      <c r="G79" s="778"/>
      <c r="H79" s="779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80"/>
      <c r="AB79" s="677" t="str">
        <f>IF(E79=0,"",(F79-E79)/E79/2)</f>
        <v/>
      </c>
      <c r="AC79" s="678" t="str">
        <f ca="1">IF(G79=0,"",(OFFSET(G79,0,DuréeSimul,,)-G79)/G79/DuréeSimul)</f>
        <v/>
      </c>
    </row>
    <row r="80" spans="1:29" s="478" customFormat="1" ht="5.0999999999999996" customHeight="1" thickBot="1" x14ac:dyDescent="0.3">
      <c r="B80" s="731"/>
      <c r="C80" s="732"/>
      <c r="D80" s="729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669"/>
      <c r="AC80" s="669"/>
    </row>
    <row r="81" spans="1:29" s="728" customFormat="1" outlineLevel="1" x14ac:dyDescent="0.25">
      <c r="B81" s="767"/>
      <c r="C81" s="768" t="s">
        <v>286</v>
      </c>
      <c r="D81" s="729"/>
      <c r="E81" s="781"/>
      <c r="F81" s="782"/>
      <c r="G81" s="783"/>
      <c r="H81" s="542"/>
      <c r="I81" s="781"/>
      <c r="J81" s="781"/>
      <c r="K81" s="781"/>
      <c r="L81" s="781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781"/>
      <c r="Y81" s="781"/>
      <c r="Z81" s="781"/>
      <c r="AA81" s="784"/>
      <c r="AB81" s="671" t="str">
        <f>IF(E81=0,"",(F81-E81)/E81/2)</f>
        <v/>
      </c>
      <c r="AC81" s="672" t="str">
        <f ca="1">IF(G81=0,"",(OFFSET(G81,0,DuréeSimul,,)-G81)/G81/DuréeSimul)</f>
        <v/>
      </c>
    </row>
    <row r="82" spans="1:29" s="728" customFormat="1" ht="15.75" outlineLevel="1" thickBot="1" x14ac:dyDescent="0.3">
      <c r="B82" s="774"/>
      <c r="C82" s="775" t="s">
        <v>287</v>
      </c>
      <c r="D82" s="729"/>
      <c r="E82" s="785"/>
      <c r="F82" s="786"/>
      <c r="G82" s="787"/>
      <c r="H82" s="544"/>
      <c r="I82" s="785"/>
      <c r="J82" s="785"/>
      <c r="K82" s="785"/>
      <c r="L82" s="785"/>
      <c r="M82" s="785"/>
      <c r="N82" s="785"/>
      <c r="O82" s="785"/>
      <c r="P82" s="785"/>
      <c r="Q82" s="785"/>
      <c r="R82" s="785"/>
      <c r="S82" s="785"/>
      <c r="T82" s="785"/>
      <c r="U82" s="785"/>
      <c r="V82" s="785"/>
      <c r="W82" s="785"/>
      <c r="X82" s="785"/>
      <c r="Y82" s="785"/>
      <c r="Z82" s="785"/>
      <c r="AA82" s="788"/>
      <c r="AB82" s="677" t="str">
        <f>IF(E82=0,"",(F82-E82)/E82/2)</f>
        <v/>
      </c>
      <c r="AC82" s="678" t="str">
        <f ca="1">IF(G82=0,"",(OFFSET(G82,0,DuréeSimul,,)-G82)/G82/DuréeSimul)</f>
        <v/>
      </c>
    </row>
    <row r="83" spans="1:29" s="478" customFormat="1" ht="5.0999999999999996" customHeight="1" thickBot="1" x14ac:dyDescent="0.3">
      <c r="B83" s="731"/>
      <c r="C83" s="732"/>
      <c r="D83" s="729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669"/>
      <c r="AC83" s="669"/>
    </row>
    <row r="84" spans="1:29" s="728" customFormat="1" ht="18" customHeight="1" x14ac:dyDescent="0.25">
      <c r="B84" s="757"/>
      <c r="C84" s="758" t="s">
        <v>344</v>
      </c>
      <c r="D84" s="729"/>
      <c r="E84" s="789">
        <f>E81-E82</f>
        <v>0</v>
      </c>
      <c r="F84" s="790">
        <f t="shared" ref="F84:AA84" si="36">F81-F82</f>
        <v>0</v>
      </c>
      <c r="G84" s="791">
        <f t="shared" si="36"/>
        <v>0</v>
      </c>
      <c r="H84" s="792">
        <f t="shared" si="36"/>
        <v>0</v>
      </c>
      <c r="I84" s="793">
        <f t="shared" si="36"/>
        <v>0</v>
      </c>
      <c r="J84" s="793">
        <f t="shared" si="36"/>
        <v>0</v>
      </c>
      <c r="K84" s="793">
        <f t="shared" si="36"/>
        <v>0</v>
      </c>
      <c r="L84" s="793">
        <f t="shared" si="36"/>
        <v>0</v>
      </c>
      <c r="M84" s="793">
        <f t="shared" si="36"/>
        <v>0</v>
      </c>
      <c r="N84" s="793">
        <f t="shared" si="36"/>
        <v>0</v>
      </c>
      <c r="O84" s="793">
        <f t="shared" si="36"/>
        <v>0</v>
      </c>
      <c r="P84" s="793">
        <f t="shared" si="36"/>
        <v>0</v>
      </c>
      <c r="Q84" s="793">
        <f t="shared" si="36"/>
        <v>0</v>
      </c>
      <c r="R84" s="793">
        <f t="shared" si="36"/>
        <v>0</v>
      </c>
      <c r="S84" s="793">
        <f t="shared" si="36"/>
        <v>0</v>
      </c>
      <c r="T84" s="793">
        <f t="shared" si="36"/>
        <v>0</v>
      </c>
      <c r="U84" s="793">
        <f t="shared" si="36"/>
        <v>0</v>
      </c>
      <c r="V84" s="793">
        <f t="shared" si="36"/>
        <v>0</v>
      </c>
      <c r="W84" s="793">
        <f t="shared" si="36"/>
        <v>0</v>
      </c>
      <c r="X84" s="793">
        <f t="shared" si="36"/>
        <v>0</v>
      </c>
      <c r="Y84" s="793">
        <f t="shared" si="36"/>
        <v>0</v>
      </c>
      <c r="Z84" s="793">
        <f t="shared" si="36"/>
        <v>0</v>
      </c>
      <c r="AA84" s="794">
        <f t="shared" si="36"/>
        <v>0</v>
      </c>
      <c r="AB84" s="671" t="str">
        <f>IF(E84=0,"",(F84-E84)/E84/2)</f>
        <v/>
      </c>
      <c r="AC84" s="672" t="str">
        <f ca="1">IF(G84=0,"",(OFFSET(G84,0,DuréeSimul,,)-G84)/G84/DuréeSimul)</f>
        <v/>
      </c>
    </row>
    <row r="85" spans="1:29" s="668" customFormat="1" ht="29.45" customHeight="1" thickBot="1" x14ac:dyDescent="0.3">
      <c r="B85" s="716"/>
      <c r="C85" s="717" t="s">
        <v>86</v>
      </c>
      <c r="D85" s="709"/>
      <c r="E85" s="718"/>
      <c r="F85" s="719"/>
      <c r="G85" s="720" t="str">
        <f>IF(G81&lt;&gt;0,G84/G81,"")</f>
        <v/>
      </c>
      <c r="H85" s="721" t="str">
        <f t="shared" ref="H85:AA85" si="37">IF(H81&lt;&gt;0,H84/H81,"")</f>
        <v/>
      </c>
      <c r="I85" s="722" t="str">
        <f t="shared" si="37"/>
        <v/>
      </c>
      <c r="J85" s="722" t="str">
        <f t="shared" si="37"/>
        <v/>
      </c>
      <c r="K85" s="722" t="str">
        <f t="shared" si="37"/>
        <v/>
      </c>
      <c r="L85" s="722" t="str">
        <f t="shared" si="37"/>
        <v/>
      </c>
      <c r="M85" s="722" t="str">
        <f t="shared" si="37"/>
        <v/>
      </c>
      <c r="N85" s="722" t="str">
        <f t="shared" si="37"/>
        <v/>
      </c>
      <c r="O85" s="722" t="str">
        <f t="shared" si="37"/>
        <v/>
      </c>
      <c r="P85" s="722" t="str">
        <f t="shared" si="37"/>
        <v/>
      </c>
      <c r="Q85" s="722" t="str">
        <f t="shared" si="37"/>
        <v/>
      </c>
      <c r="R85" s="722" t="str">
        <f t="shared" si="37"/>
        <v/>
      </c>
      <c r="S85" s="722" t="str">
        <f t="shared" si="37"/>
        <v/>
      </c>
      <c r="T85" s="722" t="str">
        <f t="shared" si="37"/>
        <v/>
      </c>
      <c r="U85" s="722" t="str">
        <f t="shared" si="37"/>
        <v/>
      </c>
      <c r="V85" s="722" t="str">
        <f t="shared" si="37"/>
        <v/>
      </c>
      <c r="W85" s="722" t="str">
        <f t="shared" si="37"/>
        <v/>
      </c>
      <c r="X85" s="722" t="str">
        <f t="shared" si="37"/>
        <v/>
      </c>
      <c r="Y85" s="722" t="str">
        <f t="shared" si="37"/>
        <v/>
      </c>
      <c r="Z85" s="722" t="str">
        <f>IF(Z81&lt;&gt;0,Z84/Z81,"")</f>
        <v/>
      </c>
      <c r="AA85" s="844" t="str">
        <f t="shared" si="37"/>
        <v/>
      </c>
      <c r="AB85" s="677" t="str">
        <f>IF(E85=0,"",(F85-E85)/E85/2)</f>
        <v/>
      </c>
      <c r="AC85" s="678" t="e">
        <f ca="1">IF(G85=0,"",(OFFSET(G85,0,DuréeSimul,,)-G85)/G85/DuréeSimul)</f>
        <v>#VALUE!</v>
      </c>
    </row>
    <row r="86" spans="1:29" s="478" customFormat="1" ht="5.0999999999999996" customHeight="1" thickBot="1" x14ac:dyDescent="0.3">
      <c r="B86" s="731"/>
      <c r="C86" s="732"/>
      <c r="D86" s="729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669"/>
      <c r="AC86" s="669"/>
    </row>
    <row r="87" spans="1:29" s="728" customFormat="1" ht="18" customHeight="1" x14ac:dyDescent="0.25">
      <c r="B87" s="757"/>
      <c r="C87" s="758" t="s">
        <v>345</v>
      </c>
      <c r="D87" s="729"/>
      <c r="E87" s="789">
        <f t="shared" ref="E87:AA87" si="38">E84-E43-(E78-E79)</f>
        <v>0</v>
      </c>
      <c r="F87" s="790">
        <f t="shared" si="38"/>
        <v>0</v>
      </c>
      <c r="G87" s="791">
        <f t="shared" si="38"/>
        <v>0</v>
      </c>
      <c r="H87" s="792">
        <f t="shared" si="38"/>
        <v>0</v>
      </c>
      <c r="I87" s="793">
        <f t="shared" si="38"/>
        <v>0</v>
      </c>
      <c r="J87" s="793">
        <f t="shared" si="38"/>
        <v>0</v>
      </c>
      <c r="K87" s="793">
        <f t="shared" si="38"/>
        <v>0</v>
      </c>
      <c r="L87" s="793">
        <f t="shared" si="38"/>
        <v>0</v>
      </c>
      <c r="M87" s="793">
        <f t="shared" si="38"/>
        <v>0</v>
      </c>
      <c r="N87" s="793">
        <f t="shared" si="38"/>
        <v>0</v>
      </c>
      <c r="O87" s="793">
        <f t="shared" si="38"/>
        <v>0</v>
      </c>
      <c r="P87" s="793">
        <f t="shared" si="38"/>
        <v>0</v>
      </c>
      <c r="Q87" s="793">
        <f t="shared" si="38"/>
        <v>0</v>
      </c>
      <c r="R87" s="793">
        <f t="shared" si="38"/>
        <v>0</v>
      </c>
      <c r="S87" s="793">
        <f t="shared" si="38"/>
        <v>0</v>
      </c>
      <c r="T87" s="793">
        <f t="shared" si="38"/>
        <v>0</v>
      </c>
      <c r="U87" s="793">
        <f t="shared" si="38"/>
        <v>0</v>
      </c>
      <c r="V87" s="793">
        <f t="shared" si="38"/>
        <v>0</v>
      </c>
      <c r="W87" s="793">
        <f t="shared" si="38"/>
        <v>0</v>
      </c>
      <c r="X87" s="793">
        <f t="shared" si="38"/>
        <v>0</v>
      </c>
      <c r="Y87" s="793">
        <f t="shared" si="38"/>
        <v>0</v>
      </c>
      <c r="Z87" s="793">
        <f t="shared" si="38"/>
        <v>0</v>
      </c>
      <c r="AA87" s="794">
        <f t="shared" si="38"/>
        <v>0</v>
      </c>
      <c r="AB87" s="671" t="str">
        <f>IF(E87=0,"",(F87-E87)/E87/2)</f>
        <v/>
      </c>
      <c r="AC87" s="672" t="str">
        <f ca="1">IF(G87=0,"",(OFFSET(G87,0,DuréeSimul,,)-G87)/G87/DuréeSimul)</f>
        <v/>
      </c>
    </row>
    <row r="88" spans="1:29" s="668" customFormat="1" ht="29.45" customHeight="1" thickBot="1" x14ac:dyDescent="0.3">
      <c r="B88" s="716"/>
      <c r="C88" s="717" t="s">
        <v>295</v>
      </c>
      <c r="D88" s="709"/>
      <c r="E88" s="718" t="str">
        <f t="shared" ref="E88:AA88" si="39">IF(E81-E43-E78=0,"",E87/(E81-E43-E78))</f>
        <v/>
      </c>
      <c r="F88" s="719" t="str">
        <f t="shared" si="39"/>
        <v/>
      </c>
      <c r="G88" s="720" t="str">
        <f t="shared" si="39"/>
        <v/>
      </c>
      <c r="H88" s="721" t="str">
        <f t="shared" si="39"/>
        <v/>
      </c>
      <c r="I88" s="722" t="str">
        <f t="shared" si="39"/>
        <v/>
      </c>
      <c r="J88" s="722" t="str">
        <f t="shared" si="39"/>
        <v/>
      </c>
      <c r="K88" s="722" t="str">
        <f t="shared" si="39"/>
        <v/>
      </c>
      <c r="L88" s="722" t="str">
        <f t="shared" si="39"/>
        <v/>
      </c>
      <c r="M88" s="722" t="str">
        <f t="shared" si="39"/>
        <v/>
      </c>
      <c r="N88" s="722" t="str">
        <f t="shared" si="39"/>
        <v/>
      </c>
      <c r="O88" s="722" t="str">
        <f t="shared" si="39"/>
        <v/>
      </c>
      <c r="P88" s="722" t="str">
        <f t="shared" si="39"/>
        <v/>
      </c>
      <c r="Q88" s="722" t="str">
        <f t="shared" si="39"/>
        <v/>
      </c>
      <c r="R88" s="722" t="str">
        <f t="shared" si="39"/>
        <v/>
      </c>
      <c r="S88" s="722" t="str">
        <f t="shared" si="39"/>
        <v/>
      </c>
      <c r="T88" s="722" t="str">
        <f t="shared" si="39"/>
        <v/>
      </c>
      <c r="U88" s="722" t="str">
        <f t="shared" si="39"/>
        <v/>
      </c>
      <c r="V88" s="722" t="str">
        <f t="shared" si="39"/>
        <v/>
      </c>
      <c r="W88" s="722" t="str">
        <f t="shared" si="39"/>
        <v/>
      </c>
      <c r="X88" s="722" t="str">
        <f t="shared" si="39"/>
        <v/>
      </c>
      <c r="Y88" s="722" t="str">
        <f t="shared" si="39"/>
        <v/>
      </c>
      <c r="Z88" s="722" t="str">
        <f t="shared" si="39"/>
        <v/>
      </c>
      <c r="AA88" s="844" t="str">
        <f t="shared" si="39"/>
        <v/>
      </c>
      <c r="AB88" s="677" t="e">
        <f>IF(E88=0,"",(F88-E88)/E88/2)</f>
        <v>#VALUE!</v>
      </c>
      <c r="AC88" s="678" t="e">
        <f ca="1">IF(G88=0,"",(OFFSET(G88,0,DuréeSimul,,)-G88)/G88/DuréeSimul)</f>
        <v>#VALUE!</v>
      </c>
    </row>
    <row r="89" spans="1:29" s="478" customFormat="1" ht="5.0999999999999996" customHeight="1" x14ac:dyDescent="0.25">
      <c r="B89" s="731"/>
      <c r="C89" s="732"/>
      <c r="D89" s="729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669"/>
      <c r="AC89" s="669"/>
    </row>
    <row r="90" spans="1:29" s="737" customFormat="1" ht="20.100000000000001" customHeight="1" thickBot="1" x14ac:dyDescent="0.3">
      <c r="A90" s="740"/>
      <c r="B90" s="795" t="s">
        <v>215</v>
      </c>
      <c r="C90" s="796"/>
      <c r="D90" s="729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  <c r="AB90" s="685"/>
      <c r="AC90" s="685"/>
    </row>
    <row r="91" spans="1:29" s="728" customFormat="1" outlineLevel="1" x14ac:dyDescent="0.25">
      <c r="B91" s="797"/>
      <c r="C91" s="798" t="s">
        <v>9</v>
      </c>
      <c r="D91" s="729"/>
      <c r="E91" s="506"/>
      <c r="F91" s="507"/>
      <c r="G91" s="548"/>
      <c r="H91" s="549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799"/>
      <c r="AB91" s="688" t="str">
        <f>IF(E91=0,"",(F91-E91)/E91/2)</f>
        <v/>
      </c>
      <c r="AC91" s="689" t="str">
        <f ca="1">IF(G91=0,"",(OFFSET(G91,0,DuréeSimul,,)-G91)/G91/DuréeSimul)</f>
        <v/>
      </c>
    </row>
    <row r="92" spans="1:29" s="728" customFormat="1" ht="15.75" outlineLevel="1" thickBot="1" x14ac:dyDescent="0.3">
      <c r="B92" s="800"/>
      <c r="C92" s="801" t="s">
        <v>214</v>
      </c>
      <c r="D92" s="729"/>
      <c r="E92" s="550"/>
      <c r="F92" s="551"/>
      <c r="G92" s="552"/>
      <c r="H92" s="553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802"/>
      <c r="AB92" s="677" t="str">
        <f>IF(E92=0,"",(F92-E92)/E92/2)</f>
        <v/>
      </c>
      <c r="AC92" s="678" t="str">
        <f ca="1">IF(G92=0,"",(OFFSET(G92,0,DuréeSimul,,)-G92)/G92/DuréeSimul)</f>
        <v/>
      </c>
    </row>
    <row r="93" spans="1:29" s="728" customFormat="1" ht="18" customHeight="1" outlineLevel="1" x14ac:dyDescent="0.25">
      <c r="B93" s="803"/>
      <c r="C93" s="804" t="s">
        <v>8</v>
      </c>
      <c r="D93" s="729"/>
      <c r="E93" s="494">
        <f t="shared" ref="E93:AA93" si="40">E91-E92</f>
        <v>0</v>
      </c>
      <c r="F93" s="495">
        <f t="shared" si="40"/>
        <v>0</v>
      </c>
      <c r="G93" s="496">
        <f t="shared" si="40"/>
        <v>0</v>
      </c>
      <c r="H93" s="497">
        <f t="shared" si="40"/>
        <v>0</v>
      </c>
      <c r="I93" s="494">
        <f t="shared" si="40"/>
        <v>0</v>
      </c>
      <c r="J93" s="494">
        <f t="shared" si="40"/>
        <v>0</v>
      </c>
      <c r="K93" s="494">
        <f t="shared" si="40"/>
        <v>0</v>
      </c>
      <c r="L93" s="494">
        <f t="shared" si="40"/>
        <v>0</v>
      </c>
      <c r="M93" s="494">
        <f t="shared" si="40"/>
        <v>0</v>
      </c>
      <c r="N93" s="494">
        <f t="shared" si="40"/>
        <v>0</v>
      </c>
      <c r="O93" s="494">
        <f t="shared" si="40"/>
        <v>0</v>
      </c>
      <c r="P93" s="494">
        <f t="shared" si="40"/>
        <v>0</v>
      </c>
      <c r="Q93" s="494">
        <f t="shared" si="40"/>
        <v>0</v>
      </c>
      <c r="R93" s="494">
        <f t="shared" si="40"/>
        <v>0</v>
      </c>
      <c r="S93" s="494">
        <f t="shared" si="40"/>
        <v>0</v>
      </c>
      <c r="T93" s="494">
        <f t="shared" si="40"/>
        <v>0</v>
      </c>
      <c r="U93" s="494">
        <f t="shared" si="40"/>
        <v>0</v>
      </c>
      <c r="V93" s="494">
        <f t="shared" si="40"/>
        <v>0</v>
      </c>
      <c r="W93" s="494">
        <f t="shared" si="40"/>
        <v>0</v>
      </c>
      <c r="X93" s="494">
        <f t="shared" si="40"/>
        <v>0</v>
      </c>
      <c r="Y93" s="494">
        <f t="shared" si="40"/>
        <v>0</v>
      </c>
      <c r="Z93" s="494">
        <f>Z91-Z92</f>
        <v>0</v>
      </c>
      <c r="AA93" s="495">
        <f t="shared" si="40"/>
        <v>0</v>
      </c>
      <c r="AB93" s="671" t="str">
        <f>IF(E93=0,"",(F93-E93)/E93/2)</f>
        <v/>
      </c>
      <c r="AC93" s="672" t="str">
        <f ca="1">IF(G93=0,"",(OFFSET(G93,0,DuréeSimul,,)-G93)/G93/DuréeSimul)</f>
        <v/>
      </c>
    </row>
    <row r="94" spans="1:29" s="668" customFormat="1" ht="18" customHeight="1" outlineLevel="1" thickBot="1" x14ac:dyDescent="0.3">
      <c r="B94" s="716"/>
      <c r="C94" s="717" t="s">
        <v>87</v>
      </c>
      <c r="D94" s="709"/>
      <c r="E94" s="718" t="str">
        <f t="shared" ref="E94:AA94" si="41">IF(E91=0,"",E93/E91)</f>
        <v/>
      </c>
      <c r="F94" s="719" t="str">
        <f t="shared" si="41"/>
        <v/>
      </c>
      <c r="G94" s="720" t="str">
        <f t="shared" si="41"/>
        <v/>
      </c>
      <c r="H94" s="721" t="str">
        <f t="shared" si="41"/>
        <v/>
      </c>
      <c r="I94" s="722" t="str">
        <f t="shared" si="41"/>
        <v/>
      </c>
      <c r="J94" s="722" t="str">
        <f t="shared" si="41"/>
        <v/>
      </c>
      <c r="K94" s="722" t="str">
        <f t="shared" si="41"/>
        <v/>
      </c>
      <c r="L94" s="722" t="str">
        <f t="shared" si="41"/>
        <v/>
      </c>
      <c r="M94" s="722" t="str">
        <f t="shared" si="41"/>
        <v/>
      </c>
      <c r="N94" s="722" t="str">
        <f t="shared" si="41"/>
        <v/>
      </c>
      <c r="O94" s="722" t="str">
        <f t="shared" si="41"/>
        <v/>
      </c>
      <c r="P94" s="722" t="str">
        <f t="shared" si="41"/>
        <v/>
      </c>
      <c r="Q94" s="722" t="str">
        <f t="shared" si="41"/>
        <v/>
      </c>
      <c r="R94" s="722" t="str">
        <f t="shared" si="41"/>
        <v/>
      </c>
      <c r="S94" s="722" t="str">
        <f t="shared" si="41"/>
        <v/>
      </c>
      <c r="T94" s="722" t="str">
        <f t="shared" si="41"/>
        <v/>
      </c>
      <c r="U94" s="722" t="str">
        <f t="shared" si="41"/>
        <v/>
      </c>
      <c r="V94" s="722" t="str">
        <f t="shared" si="41"/>
        <v/>
      </c>
      <c r="W94" s="722" t="str">
        <f t="shared" si="41"/>
        <v/>
      </c>
      <c r="X94" s="722" t="str">
        <f t="shared" si="41"/>
        <v/>
      </c>
      <c r="Y94" s="722" t="str">
        <f t="shared" si="41"/>
        <v/>
      </c>
      <c r="Z94" s="722" t="str">
        <f>IF(Z91=0,"",Z93/Z91)</f>
        <v/>
      </c>
      <c r="AA94" s="844" t="str">
        <f t="shared" si="41"/>
        <v/>
      </c>
      <c r="AB94" s="677" t="e">
        <f>IF(E94=0,"",(F94-E94)/E94/2)</f>
        <v>#VALUE!</v>
      </c>
      <c r="AC94" s="678" t="e">
        <f ca="1">IF(G94=0,"",(OFFSET(G94,0,DuréeSimul,,)-G94)/G94/DuréeSimul)</f>
        <v>#VALUE!</v>
      </c>
    </row>
    <row r="95" spans="1:29" s="306" customFormat="1" ht="8.1" customHeight="1" thickBot="1" x14ac:dyDescent="0.3">
      <c r="A95" s="334"/>
      <c r="B95" s="317"/>
      <c r="C95" s="318"/>
      <c r="D95" s="299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684"/>
      <c r="AC95" s="684"/>
    </row>
    <row r="96" spans="1:29" s="301" customFormat="1" ht="24.95" customHeight="1" thickBot="1" x14ac:dyDescent="0.3">
      <c r="A96" s="1173" t="s">
        <v>54</v>
      </c>
      <c r="B96" s="1173"/>
      <c r="C96" s="1173"/>
      <c r="D96" s="299"/>
      <c r="E96" s="300" t="str">
        <f t="shared" ref="E96:AA96" si="42">IF(E97=AnnéeDemInvest,"Démarrage du projet",IF(E97=AnnéeFinInvest,"Fin du projet",""))</f>
        <v/>
      </c>
      <c r="F96" s="300" t="str">
        <f t="shared" si="42"/>
        <v/>
      </c>
      <c r="G96" s="300" t="str">
        <f t="shared" si="42"/>
        <v/>
      </c>
      <c r="H96" s="300" t="str">
        <f t="shared" si="42"/>
        <v/>
      </c>
      <c r="I96" s="300" t="str">
        <f t="shared" si="42"/>
        <v/>
      </c>
      <c r="J96" s="300" t="str">
        <f t="shared" si="42"/>
        <v/>
      </c>
      <c r="K96" s="300" t="str">
        <f t="shared" si="42"/>
        <v/>
      </c>
      <c r="L96" s="300" t="str">
        <f t="shared" si="42"/>
        <v/>
      </c>
      <c r="M96" s="300" t="str">
        <f t="shared" si="42"/>
        <v/>
      </c>
      <c r="N96" s="300" t="str">
        <f t="shared" si="42"/>
        <v/>
      </c>
      <c r="O96" s="300" t="str">
        <f t="shared" si="42"/>
        <v/>
      </c>
      <c r="P96" s="300" t="str">
        <f t="shared" si="42"/>
        <v/>
      </c>
      <c r="Q96" s="300" t="str">
        <f t="shared" si="42"/>
        <v/>
      </c>
      <c r="R96" s="300" t="str">
        <f t="shared" si="42"/>
        <v/>
      </c>
      <c r="S96" s="300" t="str">
        <f t="shared" si="42"/>
        <v/>
      </c>
      <c r="T96" s="300" t="str">
        <f t="shared" si="42"/>
        <v/>
      </c>
      <c r="U96" s="300" t="str">
        <f t="shared" si="42"/>
        <v/>
      </c>
      <c r="V96" s="300" t="str">
        <f t="shared" si="42"/>
        <v/>
      </c>
      <c r="W96" s="300" t="str">
        <f t="shared" si="42"/>
        <v/>
      </c>
      <c r="X96" s="300" t="str">
        <f t="shared" si="42"/>
        <v/>
      </c>
      <c r="Y96" s="300" t="str">
        <f t="shared" si="42"/>
        <v/>
      </c>
      <c r="Z96" s="300" t="str">
        <f t="shared" si="42"/>
        <v/>
      </c>
      <c r="AA96" s="300" t="str">
        <f t="shared" si="42"/>
        <v/>
      </c>
      <c r="AB96" s="1169" t="str">
        <f>"Evolution moyenne " &amp; AnnéeN-2 &amp; " / " &amp; AnnéeN-1</f>
        <v>Evolution moyenne 2008 / 2009</v>
      </c>
      <c r="AC96" s="1171" t="str">
        <f>"Evolution moyenne " &amp; AnnéeN &amp; " / " &amp; AnnéeN+DuréeSimul</f>
        <v>Evolution moyenne 2010 / 2010</v>
      </c>
    </row>
    <row r="97" spans="1:29" s="305" customFormat="1" ht="20.100000000000001" customHeight="1" thickBot="1" x14ac:dyDescent="0.3">
      <c r="A97" s="302"/>
      <c r="B97" s="303" t="s">
        <v>0</v>
      </c>
      <c r="C97" s="304" t="s">
        <v>208</v>
      </c>
      <c r="D97" s="299"/>
      <c r="E97" s="59">
        <f>F97-1</f>
        <v>2008</v>
      </c>
      <c r="F97" s="60">
        <f>G97-1</f>
        <v>2009</v>
      </c>
      <c r="G97" s="57">
        <f>AnnéeN</f>
        <v>2010</v>
      </c>
      <c r="H97" s="110">
        <f>G97+1</f>
        <v>2011</v>
      </c>
      <c r="I97" s="59">
        <f t="shared" ref="I97:Z97" si="43">H97+1</f>
        <v>2012</v>
      </c>
      <c r="J97" s="59">
        <f t="shared" si="43"/>
        <v>2013</v>
      </c>
      <c r="K97" s="59">
        <f t="shared" si="43"/>
        <v>2014</v>
      </c>
      <c r="L97" s="59">
        <f t="shared" si="43"/>
        <v>2015</v>
      </c>
      <c r="M97" s="59">
        <f t="shared" si="43"/>
        <v>2016</v>
      </c>
      <c r="N97" s="59">
        <f t="shared" si="43"/>
        <v>2017</v>
      </c>
      <c r="O97" s="59">
        <f t="shared" si="43"/>
        <v>2018</v>
      </c>
      <c r="P97" s="59">
        <f t="shared" si="43"/>
        <v>2019</v>
      </c>
      <c r="Q97" s="59">
        <f t="shared" si="43"/>
        <v>2020</v>
      </c>
      <c r="R97" s="59">
        <f t="shared" si="43"/>
        <v>2021</v>
      </c>
      <c r="S97" s="59">
        <f t="shared" si="43"/>
        <v>2022</v>
      </c>
      <c r="T97" s="59">
        <f t="shared" si="43"/>
        <v>2023</v>
      </c>
      <c r="U97" s="59">
        <f t="shared" si="43"/>
        <v>2024</v>
      </c>
      <c r="V97" s="59">
        <f t="shared" si="43"/>
        <v>2025</v>
      </c>
      <c r="W97" s="59">
        <f t="shared" si="43"/>
        <v>2026</v>
      </c>
      <c r="X97" s="59">
        <f t="shared" si="43"/>
        <v>2027</v>
      </c>
      <c r="Y97" s="59">
        <f t="shared" si="43"/>
        <v>2028</v>
      </c>
      <c r="Z97" s="59">
        <f t="shared" si="43"/>
        <v>2029</v>
      </c>
      <c r="AA97" s="263">
        <f>Z97+1</f>
        <v>2030</v>
      </c>
      <c r="AB97" s="1170"/>
      <c r="AC97" s="1172"/>
    </row>
    <row r="98" spans="1:29" s="306" customFormat="1" ht="5.0999999999999996" customHeight="1" thickBot="1" x14ac:dyDescent="0.3">
      <c r="B98" s="317"/>
      <c r="C98" s="318"/>
      <c r="D98" s="299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669"/>
      <c r="AC98" s="669"/>
    </row>
    <row r="99" spans="1:29" s="728" customFormat="1" ht="18" customHeight="1" x14ac:dyDescent="0.25">
      <c r="B99" s="805"/>
      <c r="C99" s="806" t="s">
        <v>10</v>
      </c>
      <c r="D99" s="729"/>
      <c r="E99" s="554">
        <f>+E103+E106</f>
        <v>0</v>
      </c>
      <c r="F99" s="555">
        <f>+F103+F106</f>
        <v>0</v>
      </c>
      <c r="G99" s="556">
        <f>+G103+G106</f>
        <v>0</v>
      </c>
      <c r="H99" s="557">
        <f t="shared" ref="H99:AA99" si="44">+H103+H106</f>
        <v>0</v>
      </c>
      <c r="I99" s="554">
        <f t="shared" si="44"/>
        <v>0</v>
      </c>
      <c r="J99" s="554">
        <f t="shared" si="44"/>
        <v>0</v>
      </c>
      <c r="K99" s="554">
        <f t="shared" si="44"/>
        <v>0</v>
      </c>
      <c r="L99" s="554">
        <f t="shared" si="44"/>
        <v>0</v>
      </c>
      <c r="M99" s="554">
        <f t="shared" si="44"/>
        <v>0</v>
      </c>
      <c r="N99" s="554">
        <f t="shared" si="44"/>
        <v>0</v>
      </c>
      <c r="O99" s="554">
        <f t="shared" si="44"/>
        <v>0</v>
      </c>
      <c r="P99" s="554">
        <f t="shared" si="44"/>
        <v>0</v>
      </c>
      <c r="Q99" s="554">
        <f t="shared" si="44"/>
        <v>0</v>
      </c>
      <c r="R99" s="554">
        <f t="shared" si="44"/>
        <v>0</v>
      </c>
      <c r="S99" s="554">
        <f t="shared" si="44"/>
        <v>0</v>
      </c>
      <c r="T99" s="554">
        <f t="shared" si="44"/>
        <v>0</v>
      </c>
      <c r="U99" s="554">
        <f t="shared" si="44"/>
        <v>0</v>
      </c>
      <c r="V99" s="554">
        <f t="shared" si="44"/>
        <v>0</v>
      </c>
      <c r="W99" s="554">
        <f t="shared" si="44"/>
        <v>0</v>
      </c>
      <c r="X99" s="554">
        <f t="shared" si="44"/>
        <v>0</v>
      </c>
      <c r="Y99" s="554">
        <f t="shared" si="44"/>
        <v>0</v>
      </c>
      <c r="Z99" s="554">
        <f>+Z103+Z106</f>
        <v>0</v>
      </c>
      <c r="AA99" s="555">
        <f t="shared" si="44"/>
        <v>0</v>
      </c>
      <c r="AB99" s="690" t="str">
        <f t="shared" ref="AB99:AB106" si="45">IF(E99=0,"",(F99-E99)/E99/2)</f>
        <v/>
      </c>
      <c r="AC99" s="691" t="str">
        <f t="shared" ref="AC99:AC106" ca="1" si="46">IF(G99=0,"",(OFFSET(G99,0,DuréeSimul,,)-G99)/G99/DuréeSimul)</f>
        <v/>
      </c>
    </row>
    <row r="100" spans="1:29" s="668" customFormat="1" ht="18" customHeight="1" outlineLevel="1" thickBot="1" x14ac:dyDescent="0.3">
      <c r="B100" s="723"/>
      <c r="C100" s="724" t="s">
        <v>386</v>
      </c>
      <c r="D100" s="709"/>
      <c r="E100" s="718" t="str">
        <f t="shared" ref="E100:AA100" si="47">IF(E53=0,"",E99/E53)</f>
        <v/>
      </c>
      <c r="F100" s="719" t="str">
        <f t="shared" si="47"/>
        <v/>
      </c>
      <c r="G100" s="725" t="str">
        <f t="shared" si="47"/>
        <v/>
      </c>
      <c r="H100" s="726" t="str">
        <f t="shared" si="47"/>
        <v/>
      </c>
      <c r="I100" s="727" t="str">
        <f t="shared" si="47"/>
        <v/>
      </c>
      <c r="J100" s="727" t="str">
        <f t="shared" si="47"/>
        <v/>
      </c>
      <c r="K100" s="727" t="str">
        <f t="shared" si="47"/>
        <v/>
      </c>
      <c r="L100" s="727" t="str">
        <f t="shared" si="47"/>
        <v/>
      </c>
      <c r="M100" s="727" t="str">
        <f t="shared" si="47"/>
        <v/>
      </c>
      <c r="N100" s="727" t="str">
        <f t="shared" si="47"/>
        <v/>
      </c>
      <c r="O100" s="727" t="str">
        <f t="shared" si="47"/>
        <v/>
      </c>
      <c r="P100" s="727" t="str">
        <f t="shared" si="47"/>
        <v/>
      </c>
      <c r="Q100" s="727" t="str">
        <f t="shared" si="47"/>
        <v/>
      </c>
      <c r="R100" s="727" t="str">
        <f t="shared" si="47"/>
        <v/>
      </c>
      <c r="S100" s="727" t="str">
        <f t="shared" si="47"/>
        <v/>
      </c>
      <c r="T100" s="727" t="str">
        <f t="shared" si="47"/>
        <v/>
      </c>
      <c r="U100" s="727" t="str">
        <f t="shared" si="47"/>
        <v/>
      </c>
      <c r="V100" s="727" t="str">
        <f t="shared" si="47"/>
        <v/>
      </c>
      <c r="W100" s="727" t="str">
        <f t="shared" si="47"/>
        <v/>
      </c>
      <c r="X100" s="727" t="str">
        <f t="shared" si="47"/>
        <v/>
      </c>
      <c r="Y100" s="727" t="str">
        <f t="shared" si="47"/>
        <v/>
      </c>
      <c r="Z100" s="727" t="str">
        <f t="shared" si="47"/>
        <v/>
      </c>
      <c r="AA100" s="845" t="str">
        <f t="shared" si="47"/>
        <v/>
      </c>
      <c r="AB100" s="692" t="e">
        <f t="shared" si="45"/>
        <v>#VALUE!</v>
      </c>
      <c r="AC100" s="693" t="e">
        <f t="shared" ca="1" si="46"/>
        <v>#VALUE!</v>
      </c>
    </row>
    <row r="101" spans="1:29" s="737" customFormat="1" ht="45.75" customHeight="1" outlineLevel="1" x14ac:dyDescent="0.25">
      <c r="A101" s="728"/>
      <c r="B101" s="859" t="s">
        <v>406</v>
      </c>
      <c r="C101" s="807" t="str">
        <f>"Dont remboursement contractuel du capital des dettes financières (hors options afférentes à une opération de tirage sur une ligne de trésorerie) - Dette contractée avant le 31/12/" &amp; AnnéeN-1</f>
        <v>Dont remboursement contractuel du capital des dettes financières (hors options afférentes à une opération de tirage sur une ligne de trésorerie) - Dette contractée avant le 31/12/2009</v>
      </c>
      <c r="D101" s="729"/>
      <c r="E101" s="558"/>
      <c r="F101" s="559"/>
      <c r="G101" s="560"/>
      <c r="H101" s="561"/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808"/>
      <c r="AB101" s="694" t="str">
        <f t="shared" si="45"/>
        <v/>
      </c>
      <c r="AC101" s="695" t="str">
        <f t="shared" ca="1" si="46"/>
        <v/>
      </c>
    </row>
    <row r="102" spans="1:29" s="737" customFormat="1" ht="40.5" customHeight="1" outlineLevel="1" x14ac:dyDescent="0.25">
      <c r="A102" s="728"/>
      <c r="B102" s="733" t="s">
        <v>12</v>
      </c>
      <c r="C102" s="617" t="str">
        <f>"Dont charges financières entité juridique - Dette contractée avant le 31/12/" &amp; AnnéeN-1</f>
        <v>Dont charges financières entité juridique - Dette contractée avant le 31/12/2009</v>
      </c>
      <c r="D102" s="729"/>
      <c r="E102" s="558"/>
      <c r="F102" s="559"/>
      <c r="G102" s="560"/>
      <c r="H102" s="561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808"/>
      <c r="AB102" s="675" t="str">
        <f t="shared" si="45"/>
        <v/>
      </c>
      <c r="AC102" s="676" t="str">
        <f t="shared" ca="1" si="46"/>
        <v/>
      </c>
    </row>
    <row r="103" spans="1:29" s="737" customFormat="1" ht="40.5" customHeight="1" outlineLevel="1" thickBot="1" x14ac:dyDescent="0.3">
      <c r="A103" s="728"/>
      <c r="B103" s="809"/>
      <c r="C103" s="810" t="str">
        <f>"Total charge annuelle de la dette - Dette contractée avant le 31/12/" &amp; AnnéeN-1</f>
        <v>Total charge annuelle de la dette - Dette contractée avant le 31/12/2009</v>
      </c>
      <c r="D103" s="729"/>
      <c r="E103" s="562">
        <f t="shared" ref="E103:AA103" si="48">E101+E102</f>
        <v>0</v>
      </c>
      <c r="F103" s="563">
        <f t="shared" si="48"/>
        <v>0</v>
      </c>
      <c r="G103" s="564">
        <f t="shared" si="48"/>
        <v>0</v>
      </c>
      <c r="H103" s="565">
        <f t="shared" si="48"/>
        <v>0</v>
      </c>
      <c r="I103" s="562">
        <f t="shared" si="48"/>
        <v>0</v>
      </c>
      <c r="J103" s="562">
        <f t="shared" si="48"/>
        <v>0</v>
      </c>
      <c r="K103" s="562">
        <f t="shared" si="48"/>
        <v>0</v>
      </c>
      <c r="L103" s="562">
        <f t="shared" si="48"/>
        <v>0</v>
      </c>
      <c r="M103" s="562">
        <f t="shared" si="48"/>
        <v>0</v>
      </c>
      <c r="N103" s="562">
        <f t="shared" si="48"/>
        <v>0</v>
      </c>
      <c r="O103" s="562">
        <f t="shared" si="48"/>
        <v>0</v>
      </c>
      <c r="P103" s="562">
        <f t="shared" si="48"/>
        <v>0</v>
      </c>
      <c r="Q103" s="562">
        <f t="shared" si="48"/>
        <v>0</v>
      </c>
      <c r="R103" s="562">
        <f t="shared" si="48"/>
        <v>0</v>
      </c>
      <c r="S103" s="562">
        <f t="shared" si="48"/>
        <v>0</v>
      </c>
      <c r="T103" s="562">
        <f t="shared" si="48"/>
        <v>0</v>
      </c>
      <c r="U103" s="562">
        <f t="shared" si="48"/>
        <v>0</v>
      </c>
      <c r="V103" s="562">
        <f t="shared" si="48"/>
        <v>0</v>
      </c>
      <c r="W103" s="562">
        <f t="shared" si="48"/>
        <v>0</v>
      </c>
      <c r="X103" s="562">
        <f t="shared" si="48"/>
        <v>0</v>
      </c>
      <c r="Y103" s="562">
        <f t="shared" si="48"/>
        <v>0</v>
      </c>
      <c r="Z103" s="562">
        <f>Z101+Z102</f>
        <v>0</v>
      </c>
      <c r="AA103" s="811">
        <f t="shared" si="48"/>
        <v>0</v>
      </c>
      <c r="AB103" s="696" t="str">
        <f t="shared" si="45"/>
        <v/>
      </c>
      <c r="AC103" s="697" t="str">
        <f t="shared" ca="1" si="46"/>
        <v/>
      </c>
    </row>
    <row r="104" spans="1:29" s="737" customFormat="1" ht="45.75" customHeight="1" outlineLevel="1" x14ac:dyDescent="0.25">
      <c r="A104" s="728"/>
      <c r="B104" s="812" t="s">
        <v>11</v>
      </c>
      <c r="C104" s="813" t="str">
        <f>"Dont remboursement contractuel du capital des dettes financières (hors options afférentes à une opération de tirage sur une ligne de trésorerie) - Dette contractée à partir du 01/01/" &amp; AnnéeN</f>
        <v>Dont remboursement contractuel du capital des dettes financières (hors options afférentes à une opération de tirage sur une ligne de trésorerie) - Dette contractée à partir du 01/01/2010</v>
      </c>
      <c r="D104" s="729"/>
      <c r="E104" s="566"/>
      <c r="F104" s="567"/>
      <c r="G104" s="568"/>
      <c r="H104" s="569"/>
      <c r="I104" s="570"/>
      <c r="J104" s="570"/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0"/>
      <c r="AA104" s="814"/>
      <c r="AB104" s="673" t="str">
        <f t="shared" si="45"/>
        <v/>
      </c>
      <c r="AC104" s="674" t="str">
        <f t="shared" ca="1" si="46"/>
        <v/>
      </c>
    </row>
    <row r="105" spans="1:29" s="737" customFormat="1" ht="29.45" customHeight="1" outlineLevel="1" x14ac:dyDescent="0.25">
      <c r="A105" s="728"/>
      <c r="B105" s="733" t="s">
        <v>12</v>
      </c>
      <c r="C105" s="617" t="str">
        <f>"Dont charges financières entité juridique - Dette contractée à partir du 1/1/" &amp; AnnéeN</f>
        <v>Dont charges financières entité juridique - Dette contractée à partir du 1/1/2010</v>
      </c>
      <c r="D105" s="729"/>
      <c r="E105" s="571"/>
      <c r="F105" s="572"/>
      <c r="G105" s="560"/>
      <c r="H105" s="561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58"/>
      <c r="Z105" s="558"/>
      <c r="AA105" s="808"/>
      <c r="AB105" s="675" t="str">
        <f t="shared" si="45"/>
        <v/>
      </c>
      <c r="AC105" s="676" t="str">
        <f t="shared" ca="1" si="46"/>
        <v/>
      </c>
    </row>
    <row r="106" spans="1:29" s="737" customFormat="1" ht="33" customHeight="1" outlineLevel="1" thickBot="1" x14ac:dyDescent="0.3">
      <c r="A106" s="728"/>
      <c r="B106" s="809"/>
      <c r="C106" s="810" t="str">
        <f>"Total charge annuelle de la dette - Dette contractée à partir du 1/1/" &amp; AnnéeN</f>
        <v>Total charge annuelle de la dette - Dette contractée à partir du 1/1/2010</v>
      </c>
      <c r="D106" s="729"/>
      <c r="E106" s="573"/>
      <c r="F106" s="574"/>
      <c r="G106" s="564">
        <f>+G104+G105</f>
        <v>0</v>
      </c>
      <c r="H106" s="565">
        <f t="shared" ref="H106:AA106" si="49">+H104+H105</f>
        <v>0</v>
      </c>
      <c r="I106" s="562">
        <f t="shared" si="49"/>
        <v>0</v>
      </c>
      <c r="J106" s="562">
        <f t="shared" si="49"/>
        <v>0</v>
      </c>
      <c r="K106" s="562">
        <f t="shared" si="49"/>
        <v>0</v>
      </c>
      <c r="L106" s="562">
        <f t="shared" si="49"/>
        <v>0</v>
      </c>
      <c r="M106" s="562">
        <f t="shared" si="49"/>
        <v>0</v>
      </c>
      <c r="N106" s="562">
        <f t="shared" si="49"/>
        <v>0</v>
      </c>
      <c r="O106" s="562">
        <f t="shared" si="49"/>
        <v>0</v>
      </c>
      <c r="P106" s="562">
        <f t="shared" si="49"/>
        <v>0</v>
      </c>
      <c r="Q106" s="562">
        <f t="shared" si="49"/>
        <v>0</v>
      </c>
      <c r="R106" s="562">
        <f t="shared" si="49"/>
        <v>0</v>
      </c>
      <c r="S106" s="562">
        <f t="shared" si="49"/>
        <v>0</v>
      </c>
      <c r="T106" s="562">
        <f t="shared" si="49"/>
        <v>0</v>
      </c>
      <c r="U106" s="562">
        <f t="shared" si="49"/>
        <v>0</v>
      </c>
      <c r="V106" s="562">
        <f t="shared" si="49"/>
        <v>0</v>
      </c>
      <c r="W106" s="562">
        <f t="shared" si="49"/>
        <v>0</v>
      </c>
      <c r="X106" s="562">
        <f t="shared" si="49"/>
        <v>0</v>
      </c>
      <c r="Y106" s="562">
        <f t="shared" si="49"/>
        <v>0</v>
      </c>
      <c r="Z106" s="562">
        <f>+Z104+Z105</f>
        <v>0</v>
      </c>
      <c r="AA106" s="811">
        <f t="shared" si="49"/>
        <v>0</v>
      </c>
      <c r="AB106" s="696" t="str">
        <f t="shared" si="45"/>
        <v/>
      </c>
      <c r="AC106" s="697" t="str">
        <f t="shared" ca="1" si="46"/>
        <v/>
      </c>
    </row>
    <row r="107" spans="1:29" s="478" customFormat="1" ht="5.0999999999999996" customHeight="1" outlineLevel="1" thickBot="1" x14ac:dyDescent="0.3">
      <c r="B107" s="731"/>
      <c r="C107" s="732"/>
      <c r="D107" s="729"/>
      <c r="E107" s="531"/>
      <c r="F107" s="531"/>
      <c r="G107" s="531"/>
      <c r="H107" s="531"/>
      <c r="I107" s="531"/>
      <c r="J107" s="531"/>
      <c r="K107" s="531"/>
      <c r="L107" s="531"/>
      <c r="M107" s="531"/>
      <c r="N107" s="531"/>
      <c r="O107" s="531"/>
      <c r="P107" s="531"/>
      <c r="Q107" s="531"/>
      <c r="R107" s="531"/>
      <c r="S107" s="531"/>
      <c r="T107" s="531"/>
      <c r="U107" s="531"/>
      <c r="V107" s="531"/>
      <c r="W107" s="531"/>
      <c r="X107" s="531"/>
      <c r="Y107" s="531"/>
      <c r="Z107" s="531"/>
      <c r="AA107" s="531"/>
      <c r="AB107" s="669"/>
      <c r="AC107" s="669"/>
    </row>
    <row r="108" spans="1:29" s="301" customFormat="1" ht="30" outlineLevel="1" x14ac:dyDescent="0.25">
      <c r="A108" s="296"/>
      <c r="B108" s="358" t="s">
        <v>288</v>
      </c>
      <c r="C108" s="359" t="s">
        <v>13</v>
      </c>
      <c r="D108" s="299"/>
      <c r="E108" s="570"/>
      <c r="F108" s="575">
        <f>E108+F105-F104</f>
        <v>0</v>
      </c>
      <c r="G108" s="568">
        <f t="shared" ref="G108:AA108" si="50">F108+G105-G104</f>
        <v>0</v>
      </c>
      <c r="H108" s="569">
        <f t="shared" si="50"/>
        <v>0</v>
      </c>
      <c r="I108" s="570">
        <f t="shared" si="50"/>
        <v>0</v>
      </c>
      <c r="J108" s="570">
        <f t="shared" si="50"/>
        <v>0</v>
      </c>
      <c r="K108" s="570">
        <f t="shared" si="50"/>
        <v>0</v>
      </c>
      <c r="L108" s="570">
        <f t="shared" si="50"/>
        <v>0</v>
      </c>
      <c r="M108" s="570">
        <f t="shared" si="50"/>
        <v>0</v>
      </c>
      <c r="N108" s="570">
        <f t="shared" si="50"/>
        <v>0</v>
      </c>
      <c r="O108" s="570">
        <f t="shared" si="50"/>
        <v>0</v>
      </c>
      <c r="P108" s="570">
        <f t="shared" si="50"/>
        <v>0</v>
      </c>
      <c r="Q108" s="570">
        <f t="shared" si="50"/>
        <v>0</v>
      </c>
      <c r="R108" s="570">
        <f t="shared" si="50"/>
        <v>0</v>
      </c>
      <c r="S108" s="570">
        <f t="shared" si="50"/>
        <v>0</v>
      </c>
      <c r="T108" s="570">
        <f t="shared" si="50"/>
        <v>0</v>
      </c>
      <c r="U108" s="570">
        <f t="shared" si="50"/>
        <v>0</v>
      </c>
      <c r="V108" s="570">
        <f t="shared" si="50"/>
        <v>0</v>
      </c>
      <c r="W108" s="570">
        <f t="shared" si="50"/>
        <v>0</v>
      </c>
      <c r="X108" s="570">
        <f t="shared" si="50"/>
        <v>0</v>
      </c>
      <c r="Y108" s="570">
        <f t="shared" si="50"/>
        <v>0</v>
      </c>
      <c r="Z108" s="570">
        <f t="shared" si="50"/>
        <v>0</v>
      </c>
      <c r="AA108" s="570">
        <f t="shared" si="50"/>
        <v>0</v>
      </c>
      <c r="AB108" s="938" t="str">
        <f>IF(E108=0,"",(F108-E108)/E108/2)</f>
        <v/>
      </c>
      <c r="AC108" s="939" t="str">
        <f ca="1">IF(G108=0,"",(OFFSET(G108,0,DuréeSimul,,)-G108)/G108/DuréeSimul)</f>
        <v/>
      </c>
    </row>
    <row r="109" spans="1:29" s="668" customFormat="1" ht="18" customHeight="1" outlineLevel="1" thickBot="1" x14ac:dyDescent="0.3">
      <c r="B109" s="723"/>
      <c r="C109" s="724" t="s">
        <v>164</v>
      </c>
      <c r="D109" s="709"/>
      <c r="E109" s="718" t="str">
        <f>IF(E91=0,"",E108/E91)</f>
        <v/>
      </c>
      <c r="F109" s="719" t="str">
        <f>IF(F91=0,"",F108/F91)</f>
        <v/>
      </c>
      <c r="G109" s="725" t="str">
        <f>IF(G91=0,"",G108/G91)</f>
        <v/>
      </c>
      <c r="H109" s="726" t="str">
        <f t="shared" ref="H109:AA109" si="51">IF(H91=0,"",H108/H91)</f>
        <v/>
      </c>
      <c r="I109" s="727" t="str">
        <f t="shared" si="51"/>
        <v/>
      </c>
      <c r="J109" s="727" t="str">
        <f t="shared" si="51"/>
        <v/>
      </c>
      <c r="K109" s="727" t="str">
        <f t="shared" si="51"/>
        <v/>
      </c>
      <c r="L109" s="727" t="str">
        <f t="shared" si="51"/>
        <v/>
      </c>
      <c r="M109" s="727" t="str">
        <f t="shared" si="51"/>
        <v/>
      </c>
      <c r="N109" s="727" t="str">
        <f t="shared" si="51"/>
        <v/>
      </c>
      <c r="O109" s="727" t="str">
        <f t="shared" si="51"/>
        <v/>
      </c>
      <c r="P109" s="727" t="str">
        <f t="shared" si="51"/>
        <v/>
      </c>
      <c r="Q109" s="727" t="str">
        <f t="shared" si="51"/>
        <v/>
      </c>
      <c r="R109" s="727" t="str">
        <f t="shared" si="51"/>
        <v/>
      </c>
      <c r="S109" s="727" t="str">
        <f t="shared" si="51"/>
        <v/>
      </c>
      <c r="T109" s="727" t="str">
        <f t="shared" si="51"/>
        <v/>
      </c>
      <c r="U109" s="727" t="str">
        <f t="shared" si="51"/>
        <v/>
      </c>
      <c r="V109" s="727" t="str">
        <f t="shared" si="51"/>
        <v/>
      </c>
      <c r="W109" s="727" t="str">
        <f t="shared" si="51"/>
        <v/>
      </c>
      <c r="X109" s="727" t="str">
        <f t="shared" si="51"/>
        <v/>
      </c>
      <c r="Y109" s="727" t="str">
        <f t="shared" si="51"/>
        <v/>
      </c>
      <c r="Z109" s="727" t="str">
        <f>IF(Z91=0,"",Z108/Z91)</f>
        <v/>
      </c>
      <c r="AA109" s="846" t="str">
        <f t="shared" si="51"/>
        <v/>
      </c>
      <c r="AB109" s="677" t="e">
        <f>IF(E109=0,"",(F109-E109)/E109/2)</f>
        <v>#VALUE!</v>
      </c>
      <c r="AC109" s="678" t="e">
        <f ca="1">IF(G109=0,"",(OFFSET(G109,0,DuréeSimul,,)-G109)/G109/DuréeSimul)</f>
        <v>#VALUE!</v>
      </c>
    </row>
    <row r="110" spans="1:29" s="728" customFormat="1" ht="27.6" customHeight="1" x14ac:dyDescent="0.25">
      <c r="B110" s="805"/>
      <c r="C110" s="806" t="s">
        <v>14</v>
      </c>
      <c r="D110" s="729"/>
      <c r="E110" s="554">
        <f>E57-E99</f>
        <v>0</v>
      </c>
      <c r="F110" s="555">
        <f>F57-F99</f>
        <v>0</v>
      </c>
      <c r="G110" s="556">
        <f>G57-G99</f>
        <v>0</v>
      </c>
      <c r="H110" s="557">
        <f t="shared" ref="H110:AA110" si="52">H57-H99</f>
        <v>0</v>
      </c>
      <c r="I110" s="554">
        <f t="shared" si="52"/>
        <v>0</v>
      </c>
      <c r="J110" s="554">
        <f t="shared" si="52"/>
        <v>0</v>
      </c>
      <c r="K110" s="554">
        <f t="shared" si="52"/>
        <v>0</v>
      </c>
      <c r="L110" s="554">
        <f t="shared" si="52"/>
        <v>0</v>
      </c>
      <c r="M110" s="554">
        <f t="shared" si="52"/>
        <v>0</v>
      </c>
      <c r="N110" s="554">
        <f t="shared" si="52"/>
        <v>0</v>
      </c>
      <c r="O110" s="554">
        <f t="shared" si="52"/>
        <v>0</v>
      </c>
      <c r="P110" s="554">
        <f t="shared" si="52"/>
        <v>0</v>
      </c>
      <c r="Q110" s="554">
        <f t="shared" si="52"/>
        <v>0</v>
      </c>
      <c r="R110" s="554">
        <f t="shared" si="52"/>
        <v>0</v>
      </c>
      <c r="S110" s="554">
        <f t="shared" si="52"/>
        <v>0</v>
      </c>
      <c r="T110" s="554">
        <f t="shared" si="52"/>
        <v>0</v>
      </c>
      <c r="U110" s="554">
        <f t="shared" si="52"/>
        <v>0</v>
      </c>
      <c r="V110" s="554">
        <f t="shared" si="52"/>
        <v>0</v>
      </c>
      <c r="W110" s="554">
        <f t="shared" si="52"/>
        <v>0</v>
      </c>
      <c r="X110" s="554">
        <f t="shared" si="52"/>
        <v>0</v>
      </c>
      <c r="Y110" s="554">
        <f t="shared" si="52"/>
        <v>0</v>
      </c>
      <c r="Z110" s="554">
        <f>Z57-Z99</f>
        <v>0</v>
      </c>
      <c r="AA110" s="555">
        <f t="shared" si="52"/>
        <v>0</v>
      </c>
      <c r="AB110" s="690" t="str">
        <f>IF(E110=0,"",(F110-E110)/E110/2)</f>
        <v/>
      </c>
      <c r="AC110" s="691" t="str">
        <f ca="1">IF(G110=0,"",(OFFSET(G110,0,DuréeSimul,,)-G110)/G110/DuréeSimul)</f>
        <v/>
      </c>
    </row>
    <row r="111" spans="1:29" s="668" customFormat="1" ht="18" customHeight="1" thickBot="1" x14ac:dyDescent="0.3">
      <c r="B111" s="723"/>
      <c r="C111" s="724" t="s">
        <v>88</v>
      </c>
      <c r="D111" s="709"/>
      <c r="E111" s="718" t="str">
        <f t="shared" ref="E111:AA111" si="53">IF(E53=0,"",E110/E53)</f>
        <v/>
      </c>
      <c r="F111" s="719" t="str">
        <f t="shared" si="53"/>
        <v/>
      </c>
      <c r="G111" s="725" t="str">
        <f t="shared" si="53"/>
        <v/>
      </c>
      <c r="H111" s="726" t="str">
        <f t="shared" si="53"/>
        <v/>
      </c>
      <c r="I111" s="727" t="str">
        <f t="shared" si="53"/>
        <v/>
      </c>
      <c r="J111" s="727" t="str">
        <f t="shared" si="53"/>
        <v/>
      </c>
      <c r="K111" s="727" t="str">
        <f t="shared" si="53"/>
        <v/>
      </c>
      <c r="L111" s="727" t="str">
        <f t="shared" si="53"/>
        <v/>
      </c>
      <c r="M111" s="727" t="str">
        <f t="shared" si="53"/>
        <v/>
      </c>
      <c r="N111" s="727" t="str">
        <f t="shared" si="53"/>
        <v/>
      </c>
      <c r="O111" s="727" t="str">
        <f t="shared" si="53"/>
        <v/>
      </c>
      <c r="P111" s="727" t="str">
        <f t="shared" si="53"/>
        <v/>
      </c>
      <c r="Q111" s="727" t="str">
        <f t="shared" si="53"/>
        <v/>
      </c>
      <c r="R111" s="727" t="str">
        <f t="shared" si="53"/>
        <v/>
      </c>
      <c r="S111" s="727" t="str">
        <f t="shared" si="53"/>
        <v/>
      </c>
      <c r="T111" s="727" t="str">
        <f t="shared" si="53"/>
        <v/>
      </c>
      <c r="U111" s="727" t="str">
        <f t="shared" si="53"/>
        <v/>
      </c>
      <c r="V111" s="727" t="str">
        <f t="shared" si="53"/>
        <v/>
      </c>
      <c r="W111" s="727" t="str">
        <f t="shared" si="53"/>
        <v/>
      </c>
      <c r="X111" s="727" t="str">
        <f t="shared" si="53"/>
        <v/>
      </c>
      <c r="Y111" s="727" t="str">
        <f t="shared" si="53"/>
        <v/>
      </c>
      <c r="Z111" s="727" t="str">
        <f t="shared" si="53"/>
        <v/>
      </c>
      <c r="AA111" s="845" t="str">
        <f t="shared" si="53"/>
        <v/>
      </c>
      <c r="AB111" s="692" t="e">
        <f>IF(E111=0,"",(F111-E111)/E111/2)</f>
        <v>#VALUE!</v>
      </c>
      <c r="AC111" s="693" t="e">
        <f ca="1">IF(G111=0,"",(OFFSET(G111,0,DuréeSimul,,)-G111)/G111/DuréeSimul)</f>
        <v>#VALUE!</v>
      </c>
    </row>
    <row r="112" spans="1:29" s="306" customFormat="1" ht="8.1" customHeight="1" thickBot="1" x14ac:dyDescent="0.3">
      <c r="A112" s="334"/>
      <c r="B112" s="317"/>
      <c r="C112" s="318"/>
      <c r="D112" s="299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684"/>
      <c r="AC112" s="684"/>
    </row>
    <row r="113" spans="1:29" s="301" customFormat="1" ht="24.95" customHeight="1" thickBot="1" x14ac:dyDescent="0.3">
      <c r="A113" s="1173" t="s">
        <v>60</v>
      </c>
      <c r="B113" s="1173"/>
      <c r="C113" s="1173"/>
      <c r="D113" s="299"/>
      <c r="E113" s="300" t="str">
        <f t="shared" ref="E113:AA113" si="54">IF(E114=AnnéeDemInvest,"Démarrage du projet",IF(E114=AnnéeFinInvest,"Fin du projet",""))</f>
        <v/>
      </c>
      <c r="F113" s="300" t="str">
        <f t="shared" si="54"/>
        <v/>
      </c>
      <c r="G113" s="300" t="str">
        <f t="shared" si="54"/>
        <v/>
      </c>
      <c r="H113" s="300" t="str">
        <f t="shared" si="54"/>
        <v/>
      </c>
      <c r="I113" s="300" t="str">
        <f t="shared" si="54"/>
        <v/>
      </c>
      <c r="J113" s="300" t="str">
        <f t="shared" si="54"/>
        <v/>
      </c>
      <c r="K113" s="300" t="str">
        <f t="shared" si="54"/>
        <v/>
      </c>
      <c r="L113" s="300" t="str">
        <f t="shared" si="54"/>
        <v/>
      </c>
      <c r="M113" s="300" t="str">
        <f t="shared" si="54"/>
        <v/>
      </c>
      <c r="N113" s="300" t="str">
        <f t="shared" si="54"/>
        <v/>
      </c>
      <c r="O113" s="300" t="str">
        <f t="shared" si="54"/>
        <v/>
      </c>
      <c r="P113" s="300" t="str">
        <f t="shared" si="54"/>
        <v/>
      </c>
      <c r="Q113" s="300" t="str">
        <f t="shared" si="54"/>
        <v/>
      </c>
      <c r="R113" s="300" t="str">
        <f t="shared" si="54"/>
        <v/>
      </c>
      <c r="S113" s="300" t="str">
        <f t="shared" si="54"/>
        <v/>
      </c>
      <c r="T113" s="300" t="str">
        <f t="shared" si="54"/>
        <v/>
      </c>
      <c r="U113" s="300" t="str">
        <f t="shared" si="54"/>
        <v/>
      </c>
      <c r="V113" s="300" t="str">
        <f t="shared" si="54"/>
        <v/>
      </c>
      <c r="W113" s="300" t="str">
        <f t="shared" si="54"/>
        <v/>
      </c>
      <c r="X113" s="300" t="str">
        <f t="shared" si="54"/>
        <v/>
      </c>
      <c r="Y113" s="300" t="str">
        <f t="shared" si="54"/>
        <v/>
      </c>
      <c r="Z113" s="300" t="str">
        <f t="shared" si="54"/>
        <v/>
      </c>
      <c r="AA113" s="300" t="str">
        <f t="shared" si="54"/>
        <v/>
      </c>
      <c r="AB113" s="1169" t="str">
        <f>"Evolution moyenne " &amp; AnnéeN-2 &amp; " / " &amp; AnnéeN-1</f>
        <v>Evolution moyenne 2008 / 2009</v>
      </c>
      <c r="AC113" s="1171" t="str">
        <f>"Evolution moyenne " &amp; AnnéeN &amp; " / " &amp; AnnéeN+DuréeSimul</f>
        <v>Evolution moyenne 2010 / 2010</v>
      </c>
    </row>
    <row r="114" spans="1:29" s="305" customFormat="1" ht="20.100000000000001" customHeight="1" thickBot="1" x14ac:dyDescent="0.3">
      <c r="A114" s="302"/>
      <c r="B114" s="303" t="s">
        <v>0</v>
      </c>
      <c r="C114" s="304" t="s">
        <v>208</v>
      </c>
      <c r="D114" s="299"/>
      <c r="E114" s="59">
        <f>F114-1</f>
        <v>2008</v>
      </c>
      <c r="F114" s="60">
        <f>G114-1</f>
        <v>2009</v>
      </c>
      <c r="G114" s="57">
        <f>AnnéeN</f>
        <v>2010</v>
      </c>
      <c r="H114" s="110">
        <f>G114+1</f>
        <v>2011</v>
      </c>
      <c r="I114" s="59">
        <f t="shared" ref="I114:Z114" si="55">H114+1</f>
        <v>2012</v>
      </c>
      <c r="J114" s="59">
        <f t="shared" si="55"/>
        <v>2013</v>
      </c>
      <c r="K114" s="59">
        <f t="shared" si="55"/>
        <v>2014</v>
      </c>
      <c r="L114" s="59">
        <f t="shared" si="55"/>
        <v>2015</v>
      </c>
      <c r="M114" s="59">
        <f t="shared" si="55"/>
        <v>2016</v>
      </c>
      <c r="N114" s="59">
        <f t="shared" si="55"/>
        <v>2017</v>
      </c>
      <c r="O114" s="59">
        <f t="shared" si="55"/>
        <v>2018</v>
      </c>
      <c r="P114" s="59">
        <f t="shared" si="55"/>
        <v>2019</v>
      </c>
      <c r="Q114" s="59">
        <f t="shared" si="55"/>
        <v>2020</v>
      </c>
      <c r="R114" s="59">
        <f t="shared" si="55"/>
        <v>2021</v>
      </c>
      <c r="S114" s="59">
        <f t="shared" si="55"/>
        <v>2022</v>
      </c>
      <c r="T114" s="59">
        <f t="shared" si="55"/>
        <v>2023</v>
      </c>
      <c r="U114" s="59">
        <f t="shared" si="55"/>
        <v>2024</v>
      </c>
      <c r="V114" s="59">
        <f t="shared" si="55"/>
        <v>2025</v>
      </c>
      <c r="W114" s="59">
        <f t="shared" si="55"/>
        <v>2026</v>
      </c>
      <c r="X114" s="59">
        <f t="shared" si="55"/>
        <v>2027</v>
      </c>
      <c r="Y114" s="59">
        <f t="shared" si="55"/>
        <v>2028</v>
      </c>
      <c r="Z114" s="59">
        <f t="shared" si="55"/>
        <v>2029</v>
      </c>
      <c r="AA114" s="263">
        <f>Z114+1</f>
        <v>2030</v>
      </c>
      <c r="AB114" s="1170"/>
      <c r="AC114" s="1172"/>
    </row>
    <row r="115" spans="1:29" s="306" customFormat="1" ht="5.0999999999999996" customHeight="1" thickBot="1" x14ac:dyDescent="0.3">
      <c r="B115" s="317"/>
      <c r="C115" s="318"/>
      <c r="D115" s="299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669"/>
      <c r="AC115" s="669"/>
    </row>
    <row r="116" spans="1:29" ht="18" customHeight="1" thickBot="1" x14ac:dyDescent="0.3">
      <c r="B116" s="360"/>
      <c r="C116" s="361" t="s">
        <v>15</v>
      </c>
      <c r="D116" s="299"/>
      <c r="E116" s="576">
        <f t="shared" ref="E116:AA116" si="56">+E117+E127</f>
        <v>0</v>
      </c>
      <c r="F116" s="577">
        <f t="shared" si="56"/>
        <v>0</v>
      </c>
      <c r="G116" s="578">
        <f t="shared" si="56"/>
        <v>0</v>
      </c>
      <c r="H116" s="579">
        <f t="shared" si="56"/>
        <v>0</v>
      </c>
      <c r="I116" s="580">
        <f t="shared" si="56"/>
        <v>0</v>
      </c>
      <c r="J116" s="580">
        <f t="shared" si="56"/>
        <v>0</v>
      </c>
      <c r="K116" s="580">
        <f t="shared" si="56"/>
        <v>0</v>
      </c>
      <c r="L116" s="580">
        <f t="shared" si="56"/>
        <v>0</v>
      </c>
      <c r="M116" s="580">
        <f t="shared" si="56"/>
        <v>0</v>
      </c>
      <c r="N116" s="580">
        <f t="shared" si="56"/>
        <v>0</v>
      </c>
      <c r="O116" s="580">
        <f t="shared" si="56"/>
        <v>0</v>
      </c>
      <c r="P116" s="580">
        <f t="shared" si="56"/>
        <v>0</v>
      </c>
      <c r="Q116" s="580">
        <f t="shared" si="56"/>
        <v>0</v>
      </c>
      <c r="R116" s="580">
        <f t="shared" si="56"/>
        <v>0</v>
      </c>
      <c r="S116" s="580">
        <f t="shared" si="56"/>
        <v>0</v>
      </c>
      <c r="T116" s="580">
        <f t="shared" si="56"/>
        <v>0</v>
      </c>
      <c r="U116" s="580">
        <f t="shared" si="56"/>
        <v>0</v>
      </c>
      <c r="V116" s="580">
        <f t="shared" si="56"/>
        <v>0</v>
      </c>
      <c r="W116" s="580">
        <f t="shared" si="56"/>
        <v>0</v>
      </c>
      <c r="X116" s="580">
        <f t="shared" si="56"/>
        <v>0</v>
      </c>
      <c r="Y116" s="580">
        <f t="shared" si="56"/>
        <v>0</v>
      </c>
      <c r="Z116" s="580">
        <f t="shared" si="56"/>
        <v>0</v>
      </c>
      <c r="AA116" s="580">
        <f t="shared" si="56"/>
        <v>0</v>
      </c>
      <c r="AB116" s="946" t="str">
        <f t="shared" ref="AB116:AB136" si="57">IF(E116=0,"",(F116-E116)/E116/2)</f>
        <v/>
      </c>
      <c r="AC116" s="947" t="str">
        <f t="shared" ref="AC116:AC127" ca="1" si="58">IF(G116=0,"",(OFFSET(G116,0,DuréeSimul,,)-G116)/G116/DuréeSimul)</f>
        <v/>
      </c>
    </row>
    <row r="117" spans="1:29" s="362" customFormat="1" ht="18" customHeight="1" outlineLevel="1" x14ac:dyDescent="0.25">
      <c r="B117" s="363"/>
      <c r="C117" s="364" t="s">
        <v>427</v>
      </c>
      <c r="D117" s="299"/>
      <c r="E117" s="581">
        <f t="shared" ref="E117:AA117" si="59">+E118+E120+E121+E122+E126</f>
        <v>0</v>
      </c>
      <c r="F117" s="582">
        <f t="shared" si="59"/>
        <v>0</v>
      </c>
      <c r="G117" s="583">
        <f t="shared" si="59"/>
        <v>0</v>
      </c>
      <c r="H117" s="584">
        <f t="shared" si="59"/>
        <v>0</v>
      </c>
      <c r="I117" s="585">
        <f t="shared" si="59"/>
        <v>0</v>
      </c>
      <c r="J117" s="585">
        <f t="shared" si="59"/>
        <v>0</v>
      </c>
      <c r="K117" s="585">
        <f t="shared" si="59"/>
        <v>0</v>
      </c>
      <c r="L117" s="585">
        <f t="shared" si="59"/>
        <v>0</v>
      </c>
      <c r="M117" s="585">
        <f t="shared" si="59"/>
        <v>0</v>
      </c>
      <c r="N117" s="585">
        <f t="shared" si="59"/>
        <v>0</v>
      </c>
      <c r="O117" s="585">
        <f t="shared" si="59"/>
        <v>0</v>
      </c>
      <c r="P117" s="585">
        <f t="shared" si="59"/>
        <v>0</v>
      </c>
      <c r="Q117" s="585">
        <f t="shared" si="59"/>
        <v>0</v>
      </c>
      <c r="R117" s="585">
        <f t="shared" si="59"/>
        <v>0</v>
      </c>
      <c r="S117" s="585">
        <f t="shared" si="59"/>
        <v>0</v>
      </c>
      <c r="T117" s="585">
        <f t="shared" si="59"/>
        <v>0</v>
      </c>
      <c r="U117" s="585">
        <f t="shared" si="59"/>
        <v>0</v>
      </c>
      <c r="V117" s="585">
        <f t="shared" si="59"/>
        <v>0</v>
      </c>
      <c r="W117" s="585">
        <f t="shared" si="59"/>
        <v>0</v>
      </c>
      <c r="X117" s="585">
        <f t="shared" si="59"/>
        <v>0</v>
      </c>
      <c r="Y117" s="585">
        <f t="shared" si="59"/>
        <v>0</v>
      </c>
      <c r="Z117" s="585">
        <f t="shared" si="59"/>
        <v>0</v>
      </c>
      <c r="AA117" s="585">
        <f t="shared" si="59"/>
        <v>0</v>
      </c>
      <c r="AB117" s="923" t="str">
        <f t="shared" si="57"/>
        <v/>
      </c>
      <c r="AC117" s="924" t="str">
        <f t="shared" ca="1" si="58"/>
        <v/>
      </c>
    </row>
    <row r="118" spans="1:29" ht="18" customHeight="1" outlineLevel="1" x14ac:dyDescent="0.25">
      <c r="B118" s="365" t="s">
        <v>289</v>
      </c>
      <c r="C118" s="366" t="s">
        <v>95</v>
      </c>
      <c r="D118" s="299"/>
      <c r="E118" s="586"/>
      <c r="F118" s="587"/>
      <c r="G118" s="588"/>
      <c r="H118" s="589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  <c r="Y118" s="586"/>
      <c r="Z118" s="586"/>
      <c r="AA118" s="586"/>
      <c r="AB118" s="925" t="str">
        <f t="shared" si="57"/>
        <v/>
      </c>
      <c r="AC118" s="926" t="str">
        <f t="shared" ca="1" si="58"/>
        <v/>
      </c>
    </row>
    <row r="119" spans="1:29" s="968" customFormat="1" ht="18" customHeight="1" outlineLevel="1" x14ac:dyDescent="0.25">
      <c r="B119" s="1016"/>
      <c r="C119" s="1017" t="s">
        <v>94</v>
      </c>
      <c r="D119" s="971"/>
      <c r="E119" s="1018" t="str">
        <f t="shared" ref="E119:AA119" si="60">IF(E91=0,"",E118/E91)</f>
        <v/>
      </c>
      <c r="F119" s="1019" t="str">
        <f t="shared" si="60"/>
        <v/>
      </c>
      <c r="G119" s="1020" t="str">
        <f t="shared" si="60"/>
        <v/>
      </c>
      <c r="H119" s="1021" t="str">
        <f t="shared" si="60"/>
        <v/>
      </c>
      <c r="I119" s="1018" t="str">
        <f t="shared" si="60"/>
        <v/>
      </c>
      <c r="J119" s="1018" t="str">
        <f t="shared" si="60"/>
        <v/>
      </c>
      <c r="K119" s="1018" t="str">
        <f t="shared" si="60"/>
        <v/>
      </c>
      <c r="L119" s="1018" t="str">
        <f t="shared" si="60"/>
        <v/>
      </c>
      <c r="M119" s="1018" t="str">
        <f t="shared" si="60"/>
        <v/>
      </c>
      <c r="N119" s="1018" t="str">
        <f t="shared" si="60"/>
        <v/>
      </c>
      <c r="O119" s="1018" t="str">
        <f t="shared" si="60"/>
        <v/>
      </c>
      <c r="P119" s="1018" t="str">
        <f t="shared" si="60"/>
        <v/>
      </c>
      <c r="Q119" s="1018" t="str">
        <f t="shared" si="60"/>
        <v/>
      </c>
      <c r="R119" s="1018" t="str">
        <f t="shared" si="60"/>
        <v/>
      </c>
      <c r="S119" s="1018" t="str">
        <f t="shared" si="60"/>
        <v/>
      </c>
      <c r="T119" s="1018" t="str">
        <f t="shared" si="60"/>
        <v/>
      </c>
      <c r="U119" s="1018" t="str">
        <f t="shared" si="60"/>
        <v/>
      </c>
      <c r="V119" s="1018" t="str">
        <f t="shared" si="60"/>
        <v/>
      </c>
      <c r="W119" s="1018" t="str">
        <f t="shared" si="60"/>
        <v/>
      </c>
      <c r="X119" s="1018" t="str">
        <f t="shared" si="60"/>
        <v/>
      </c>
      <c r="Y119" s="1018" t="str">
        <f t="shared" si="60"/>
        <v/>
      </c>
      <c r="Z119" s="1018" t="str">
        <f t="shared" si="60"/>
        <v/>
      </c>
      <c r="AA119" s="1018" t="str">
        <f t="shared" si="60"/>
        <v/>
      </c>
      <c r="AB119" s="976" t="e">
        <f t="shared" si="57"/>
        <v>#VALUE!</v>
      </c>
      <c r="AC119" s="977" t="e">
        <f t="shared" ca="1" si="58"/>
        <v>#VALUE!</v>
      </c>
    </row>
    <row r="120" spans="1:29" s="369" customFormat="1" ht="40.5" customHeight="1" outlineLevel="1" x14ac:dyDescent="0.25">
      <c r="A120" s="296"/>
      <c r="B120" s="368" t="s">
        <v>16</v>
      </c>
      <c r="C120" s="366" t="s">
        <v>91</v>
      </c>
      <c r="D120" s="299"/>
      <c r="E120" s="590"/>
      <c r="F120" s="591"/>
      <c r="G120" s="592"/>
      <c r="H120" s="593"/>
      <c r="I120" s="590"/>
      <c r="J120" s="590"/>
      <c r="K120" s="590"/>
      <c r="L120" s="590"/>
      <c r="M120" s="590"/>
      <c r="N120" s="590"/>
      <c r="O120" s="590"/>
      <c r="P120" s="590"/>
      <c r="Q120" s="590"/>
      <c r="R120" s="590"/>
      <c r="S120" s="590"/>
      <c r="T120" s="590"/>
      <c r="U120" s="590"/>
      <c r="V120" s="590"/>
      <c r="W120" s="590"/>
      <c r="X120" s="590"/>
      <c r="Y120" s="590"/>
      <c r="Z120" s="590"/>
      <c r="AA120" s="590"/>
      <c r="AB120" s="925" t="str">
        <f t="shared" si="57"/>
        <v/>
      </c>
      <c r="AC120" s="926" t="str">
        <f t="shared" ca="1" si="58"/>
        <v/>
      </c>
    </row>
    <row r="121" spans="1:29" s="305" customFormat="1" ht="30" outlineLevel="1" x14ac:dyDescent="0.25">
      <c r="A121" s="296"/>
      <c r="B121" s="368" t="s">
        <v>17</v>
      </c>
      <c r="C121" s="366" t="s">
        <v>165</v>
      </c>
      <c r="D121" s="299"/>
      <c r="E121" s="594"/>
      <c r="F121" s="595"/>
      <c r="G121" s="596"/>
      <c r="H121" s="597"/>
      <c r="I121" s="594"/>
      <c r="J121" s="594"/>
      <c r="K121" s="594"/>
      <c r="L121" s="594"/>
      <c r="M121" s="594"/>
      <c r="N121" s="594"/>
      <c r="O121" s="594"/>
      <c r="P121" s="594"/>
      <c r="Q121" s="594"/>
      <c r="R121" s="594"/>
      <c r="S121" s="594"/>
      <c r="T121" s="594"/>
      <c r="U121" s="594"/>
      <c r="V121" s="594"/>
      <c r="W121" s="594"/>
      <c r="X121" s="594"/>
      <c r="Y121" s="594"/>
      <c r="Z121" s="594"/>
      <c r="AA121" s="594"/>
      <c r="AB121" s="925" t="str">
        <f t="shared" si="57"/>
        <v/>
      </c>
      <c r="AC121" s="926" t="str">
        <f t="shared" ca="1" si="58"/>
        <v/>
      </c>
    </row>
    <row r="122" spans="1:29" s="305" customFormat="1" ht="29.25" customHeight="1" outlineLevel="1" x14ac:dyDescent="0.25">
      <c r="A122" s="296"/>
      <c r="B122" s="455" t="s">
        <v>17</v>
      </c>
      <c r="C122" s="456" t="s">
        <v>259</v>
      </c>
      <c r="D122" s="299"/>
      <c r="E122" s="1056"/>
      <c r="F122" s="1058"/>
      <c r="G122" s="1059"/>
      <c r="H122" s="1060"/>
      <c r="I122" s="1056"/>
      <c r="J122" s="1056"/>
      <c r="K122" s="1056"/>
      <c r="L122" s="1056"/>
      <c r="M122" s="1056"/>
      <c r="N122" s="1056"/>
      <c r="O122" s="1056"/>
      <c r="P122" s="1056"/>
      <c r="Q122" s="1056"/>
      <c r="R122" s="1056"/>
      <c r="S122" s="1056"/>
      <c r="T122" s="1056"/>
      <c r="U122" s="1056"/>
      <c r="V122" s="1056"/>
      <c r="W122" s="1056"/>
      <c r="X122" s="1056"/>
      <c r="Y122" s="1056"/>
      <c r="Z122" s="1056"/>
      <c r="AA122" s="1056"/>
      <c r="AB122" s="925" t="str">
        <f t="shared" si="57"/>
        <v/>
      </c>
      <c r="AC122" s="926" t="str">
        <f t="shared" ca="1" si="58"/>
        <v/>
      </c>
    </row>
    <row r="123" spans="1:29" ht="18" customHeight="1" outlineLevel="1" x14ac:dyDescent="0.25">
      <c r="B123" s="457"/>
      <c r="C123" s="458" t="s">
        <v>296</v>
      </c>
      <c r="D123" s="299"/>
      <c r="E123" s="1057"/>
      <c r="F123" s="1061"/>
      <c r="G123" s="1062"/>
      <c r="H123" s="1063"/>
      <c r="I123" s="1057"/>
      <c r="J123" s="1057"/>
      <c r="K123" s="1057"/>
      <c r="L123" s="1057"/>
      <c r="M123" s="1057"/>
      <c r="N123" s="1057"/>
      <c r="O123" s="1057"/>
      <c r="P123" s="1057"/>
      <c r="Q123" s="1057"/>
      <c r="R123" s="1057"/>
      <c r="S123" s="1057"/>
      <c r="T123" s="1057"/>
      <c r="U123" s="1057"/>
      <c r="V123" s="1057"/>
      <c r="W123" s="1057"/>
      <c r="X123" s="1057"/>
      <c r="Y123" s="1057"/>
      <c r="Z123" s="1057"/>
      <c r="AA123" s="1057"/>
      <c r="AB123" s="925" t="str">
        <f t="shared" si="57"/>
        <v/>
      </c>
      <c r="AC123" s="926" t="str">
        <f t="shared" ca="1" si="58"/>
        <v/>
      </c>
    </row>
    <row r="124" spans="1:29" ht="18" customHeight="1" outlineLevel="1" x14ac:dyDescent="0.25">
      <c r="B124" s="457"/>
      <c r="C124" s="458" t="s">
        <v>297</v>
      </c>
      <c r="D124" s="299"/>
      <c r="E124" s="1057"/>
      <c r="F124" s="1061"/>
      <c r="G124" s="1062"/>
      <c r="H124" s="1063"/>
      <c r="I124" s="1057"/>
      <c r="J124" s="1057"/>
      <c r="K124" s="1057"/>
      <c r="L124" s="1057"/>
      <c r="M124" s="1057"/>
      <c r="N124" s="1057"/>
      <c r="O124" s="1057"/>
      <c r="P124" s="1057"/>
      <c r="Q124" s="1057"/>
      <c r="R124" s="1057"/>
      <c r="S124" s="1057"/>
      <c r="T124" s="1057"/>
      <c r="U124" s="1057"/>
      <c r="V124" s="1057"/>
      <c r="W124" s="1057"/>
      <c r="X124" s="1057"/>
      <c r="Y124" s="1057"/>
      <c r="Z124" s="1057"/>
      <c r="AA124" s="1057"/>
      <c r="AB124" s="925" t="str">
        <f t="shared" si="57"/>
        <v/>
      </c>
      <c r="AC124" s="926" t="str">
        <f t="shared" ca="1" si="58"/>
        <v/>
      </c>
    </row>
    <row r="125" spans="1:29" ht="36" customHeight="1" outlineLevel="1" x14ac:dyDescent="0.25">
      <c r="B125" s="457"/>
      <c r="C125" s="458" t="s">
        <v>298</v>
      </c>
      <c r="D125" s="299"/>
      <c r="E125" s="1057"/>
      <c r="F125" s="1061"/>
      <c r="G125" s="1062"/>
      <c r="H125" s="1063"/>
      <c r="I125" s="1057"/>
      <c r="J125" s="1057"/>
      <c r="K125" s="1057"/>
      <c r="L125" s="1057"/>
      <c r="M125" s="1057"/>
      <c r="N125" s="1057"/>
      <c r="O125" s="1057"/>
      <c r="P125" s="1057"/>
      <c r="Q125" s="1057"/>
      <c r="R125" s="1057"/>
      <c r="S125" s="1057"/>
      <c r="T125" s="1057"/>
      <c r="U125" s="1057"/>
      <c r="V125" s="1057"/>
      <c r="W125" s="1057"/>
      <c r="X125" s="1057"/>
      <c r="Y125" s="1057"/>
      <c r="Z125" s="1057"/>
      <c r="AA125" s="1057"/>
      <c r="AB125" s="925" t="str">
        <f t="shared" si="57"/>
        <v/>
      </c>
      <c r="AC125" s="926" t="str">
        <f t="shared" ca="1" si="58"/>
        <v/>
      </c>
    </row>
    <row r="126" spans="1:29" ht="30.75" outlineLevel="1" thickBot="1" x14ac:dyDescent="0.3">
      <c r="B126" s="372" t="s">
        <v>18</v>
      </c>
      <c r="C126" s="373" t="s">
        <v>92</v>
      </c>
      <c r="D126" s="299"/>
      <c r="E126" s="607"/>
      <c r="F126" s="608"/>
      <c r="G126" s="609"/>
      <c r="H126" s="610"/>
      <c r="I126" s="611"/>
      <c r="J126" s="611"/>
      <c r="K126" s="611"/>
      <c r="L126" s="611"/>
      <c r="M126" s="611"/>
      <c r="N126" s="611"/>
      <c r="O126" s="611"/>
      <c r="P126" s="611"/>
      <c r="Q126" s="611"/>
      <c r="R126" s="611"/>
      <c r="S126" s="611"/>
      <c r="T126" s="611"/>
      <c r="U126" s="611"/>
      <c r="V126" s="611"/>
      <c r="W126" s="611"/>
      <c r="X126" s="611"/>
      <c r="Y126" s="611"/>
      <c r="Z126" s="611"/>
      <c r="AA126" s="611"/>
      <c r="AB126" s="927" t="str">
        <f t="shared" si="57"/>
        <v/>
      </c>
      <c r="AC126" s="928" t="str">
        <f t="shared" ca="1" si="58"/>
        <v/>
      </c>
    </row>
    <row r="127" spans="1:29" ht="33" customHeight="1" outlineLevel="1" thickBot="1" x14ac:dyDescent="0.3">
      <c r="B127" s="374" t="s">
        <v>407</v>
      </c>
      <c r="C127" s="375" t="s">
        <v>428</v>
      </c>
      <c r="D127" s="299"/>
      <c r="E127" s="612"/>
      <c r="F127" s="613"/>
      <c r="G127" s="614"/>
      <c r="H127" s="615"/>
      <c r="I127" s="612"/>
      <c r="J127" s="612"/>
      <c r="K127" s="612"/>
      <c r="L127" s="612"/>
      <c r="M127" s="612"/>
      <c r="N127" s="612"/>
      <c r="O127" s="612"/>
      <c r="P127" s="612"/>
      <c r="Q127" s="612"/>
      <c r="R127" s="612"/>
      <c r="S127" s="612"/>
      <c r="T127" s="612"/>
      <c r="U127" s="612"/>
      <c r="V127" s="612"/>
      <c r="W127" s="612"/>
      <c r="X127" s="612"/>
      <c r="Y127" s="612"/>
      <c r="Z127" s="612"/>
      <c r="AA127" s="612"/>
      <c r="AB127" s="946" t="str">
        <f t="shared" si="57"/>
        <v/>
      </c>
      <c r="AC127" s="947" t="str">
        <f t="shared" ca="1" si="58"/>
        <v/>
      </c>
    </row>
    <row r="128" spans="1:29" s="306" customFormat="1" ht="5.0999999999999996" customHeight="1" thickBot="1" x14ac:dyDescent="0.3">
      <c r="B128" s="317"/>
      <c r="C128" s="318"/>
      <c r="D128" s="299"/>
      <c r="E128" s="531"/>
      <c r="F128" s="531"/>
      <c r="G128" s="531"/>
      <c r="H128" s="531"/>
      <c r="I128" s="531"/>
      <c r="J128" s="531"/>
      <c r="K128" s="531"/>
      <c r="L128" s="531"/>
      <c r="M128" s="531"/>
      <c r="N128" s="531"/>
      <c r="O128" s="531"/>
      <c r="P128" s="531"/>
      <c r="Q128" s="531"/>
      <c r="R128" s="531"/>
      <c r="S128" s="531"/>
      <c r="T128" s="531"/>
      <c r="U128" s="531"/>
      <c r="V128" s="531"/>
      <c r="W128" s="531"/>
      <c r="X128" s="531"/>
      <c r="Y128" s="531"/>
      <c r="Z128" s="531"/>
      <c r="AA128" s="531"/>
      <c r="AB128" s="921"/>
      <c r="AC128" s="921"/>
    </row>
    <row r="129" spans="2:29" s="362" customFormat="1" ht="18" customHeight="1" x14ac:dyDescent="0.25">
      <c r="B129" s="363"/>
      <c r="C129" s="364" t="s">
        <v>19</v>
      </c>
      <c r="D129" s="299"/>
      <c r="E129" s="581">
        <f>+E130+E131+E136</f>
        <v>0</v>
      </c>
      <c r="F129" s="582">
        <f>+F130+F131+F136</f>
        <v>0</v>
      </c>
      <c r="G129" s="583">
        <f>+G130+G131+G136</f>
        <v>0</v>
      </c>
      <c r="H129" s="584">
        <f t="shared" ref="H129:AA129" si="61">+H130+H131+H136</f>
        <v>0</v>
      </c>
      <c r="I129" s="585">
        <f t="shared" si="61"/>
        <v>0</v>
      </c>
      <c r="J129" s="585">
        <f t="shared" si="61"/>
        <v>0</v>
      </c>
      <c r="K129" s="585">
        <f t="shared" si="61"/>
        <v>0</v>
      </c>
      <c r="L129" s="585">
        <f t="shared" si="61"/>
        <v>0</v>
      </c>
      <c r="M129" s="585">
        <f t="shared" si="61"/>
        <v>0</v>
      </c>
      <c r="N129" s="585">
        <f t="shared" si="61"/>
        <v>0</v>
      </c>
      <c r="O129" s="585">
        <f t="shared" si="61"/>
        <v>0</v>
      </c>
      <c r="P129" s="585">
        <f t="shared" si="61"/>
        <v>0</v>
      </c>
      <c r="Q129" s="585">
        <f t="shared" si="61"/>
        <v>0</v>
      </c>
      <c r="R129" s="585">
        <f t="shared" si="61"/>
        <v>0</v>
      </c>
      <c r="S129" s="585">
        <f t="shared" si="61"/>
        <v>0</v>
      </c>
      <c r="T129" s="585">
        <f t="shared" si="61"/>
        <v>0</v>
      </c>
      <c r="U129" s="585">
        <f t="shared" si="61"/>
        <v>0</v>
      </c>
      <c r="V129" s="585">
        <f t="shared" si="61"/>
        <v>0</v>
      </c>
      <c r="W129" s="585">
        <f t="shared" si="61"/>
        <v>0</v>
      </c>
      <c r="X129" s="585">
        <f t="shared" si="61"/>
        <v>0</v>
      </c>
      <c r="Y129" s="585">
        <f t="shared" si="61"/>
        <v>0</v>
      </c>
      <c r="Z129" s="585">
        <f t="shared" si="61"/>
        <v>0</v>
      </c>
      <c r="AA129" s="585">
        <f t="shared" si="61"/>
        <v>0</v>
      </c>
      <c r="AB129" s="923" t="str">
        <f t="shared" si="57"/>
        <v/>
      </c>
      <c r="AC129" s="924" t="str">
        <f t="shared" ref="AC129:AC136" ca="1" si="62">IF(G129=0,"",(OFFSET(G129,0,DuréeSimul,,)-G129)/G129/DuréeSimul)</f>
        <v/>
      </c>
    </row>
    <row r="130" spans="2:29" ht="30" outlineLevel="1" x14ac:dyDescent="0.25">
      <c r="B130" s="376" t="s">
        <v>20</v>
      </c>
      <c r="C130" s="377" t="s">
        <v>21</v>
      </c>
      <c r="D130" s="299"/>
      <c r="E130" s="480">
        <f t="shared" ref="E130:AA130" si="63">E101+E104</f>
        <v>0</v>
      </c>
      <c r="F130" s="481">
        <f t="shared" si="63"/>
        <v>0</v>
      </c>
      <c r="G130" s="482">
        <f t="shared" si="63"/>
        <v>0</v>
      </c>
      <c r="H130" s="483">
        <f t="shared" si="63"/>
        <v>0</v>
      </c>
      <c r="I130" s="480">
        <f t="shared" si="63"/>
        <v>0</v>
      </c>
      <c r="J130" s="480">
        <f t="shared" si="63"/>
        <v>0</v>
      </c>
      <c r="K130" s="480">
        <f t="shared" si="63"/>
        <v>0</v>
      </c>
      <c r="L130" s="480">
        <f t="shared" si="63"/>
        <v>0</v>
      </c>
      <c r="M130" s="480">
        <f t="shared" si="63"/>
        <v>0</v>
      </c>
      <c r="N130" s="480">
        <f t="shared" si="63"/>
        <v>0</v>
      </c>
      <c r="O130" s="480">
        <f t="shared" si="63"/>
        <v>0</v>
      </c>
      <c r="P130" s="480">
        <f t="shared" si="63"/>
        <v>0</v>
      </c>
      <c r="Q130" s="480">
        <f t="shared" si="63"/>
        <v>0</v>
      </c>
      <c r="R130" s="480">
        <f t="shared" si="63"/>
        <v>0</v>
      </c>
      <c r="S130" s="480">
        <f t="shared" si="63"/>
        <v>0</v>
      </c>
      <c r="T130" s="480">
        <f t="shared" si="63"/>
        <v>0</v>
      </c>
      <c r="U130" s="480">
        <f t="shared" si="63"/>
        <v>0</v>
      </c>
      <c r="V130" s="480">
        <f t="shared" si="63"/>
        <v>0</v>
      </c>
      <c r="W130" s="480">
        <f t="shared" si="63"/>
        <v>0</v>
      </c>
      <c r="X130" s="480">
        <f t="shared" si="63"/>
        <v>0</v>
      </c>
      <c r="Y130" s="480">
        <f t="shared" si="63"/>
        <v>0</v>
      </c>
      <c r="Z130" s="480">
        <f t="shared" si="63"/>
        <v>0</v>
      </c>
      <c r="AA130" s="480">
        <f t="shared" si="63"/>
        <v>0</v>
      </c>
      <c r="AB130" s="925" t="str">
        <f t="shared" si="57"/>
        <v/>
      </c>
      <c r="AC130" s="926" t="str">
        <f t="shared" ca="1" si="62"/>
        <v/>
      </c>
    </row>
    <row r="131" spans="2:29" ht="18" customHeight="1" outlineLevel="1" x14ac:dyDescent="0.25">
      <c r="B131" s="376" t="s">
        <v>22</v>
      </c>
      <c r="C131" s="377" t="s">
        <v>23</v>
      </c>
      <c r="D131" s="299"/>
      <c r="E131" s="616">
        <f>+E132+E134+E135</f>
        <v>0</v>
      </c>
      <c r="F131" s="617">
        <f>+F132+F134+F135</f>
        <v>0</v>
      </c>
      <c r="G131" s="618">
        <f>+G132+G134+G135</f>
        <v>0</v>
      </c>
      <c r="H131" s="619">
        <f t="shared" ref="H131:AA131" si="64">+H132+H134+H135</f>
        <v>0</v>
      </c>
      <c r="I131" s="616">
        <f t="shared" si="64"/>
        <v>0</v>
      </c>
      <c r="J131" s="616">
        <f t="shared" si="64"/>
        <v>0</v>
      </c>
      <c r="K131" s="616">
        <f t="shared" si="64"/>
        <v>0</v>
      </c>
      <c r="L131" s="616">
        <f t="shared" si="64"/>
        <v>0</v>
      </c>
      <c r="M131" s="616">
        <f t="shared" si="64"/>
        <v>0</v>
      </c>
      <c r="N131" s="616">
        <f t="shared" si="64"/>
        <v>0</v>
      </c>
      <c r="O131" s="616">
        <f t="shared" si="64"/>
        <v>0</v>
      </c>
      <c r="P131" s="616">
        <f t="shared" si="64"/>
        <v>0</v>
      </c>
      <c r="Q131" s="616">
        <f t="shared" si="64"/>
        <v>0</v>
      </c>
      <c r="R131" s="616">
        <f t="shared" si="64"/>
        <v>0</v>
      </c>
      <c r="S131" s="616">
        <f t="shared" si="64"/>
        <v>0</v>
      </c>
      <c r="T131" s="616">
        <f t="shared" si="64"/>
        <v>0</v>
      </c>
      <c r="U131" s="616">
        <f t="shared" si="64"/>
        <v>0</v>
      </c>
      <c r="V131" s="616">
        <f t="shared" si="64"/>
        <v>0</v>
      </c>
      <c r="W131" s="616">
        <f t="shared" si="64"/>
        <v>0</v>
      </c>
      <c r="X131" s="616">
        <f t="shared" si="64"/>
        <v>0</v>
      </c>
      <c r="Y131" s="616">
        <f t="shared" si="64"/>
        <v>0</v>
      </c>
      <c r="Z131" s="616">
        <f t="shared" si="64"/>
        <v>0</v>
      </c>
      <c r="AA131" s="616">
        <f t="shared" si="64"/>
        <v>0</v>
      </c>
      <c r="AB131" s="931" t="str">
        <f t="shared" si="57"/>
        <v/>
      </c>
      <c r="AC131" s="932" t="str">
        <f t="shared" ca="1" si="62"/>
        <v/>
      </c>
    </row>
    <row r="132" spans="2:29" ht="18" customHeight="1" outlineLevel="1" x14ac:dyDescent="0.25">
      <c r="B132" s="370"/>
      <c r="C132" s="371" t="s">
        <v>24</v>
      </c>
      <c r="D132" s="299"/>
      <c r="E132" s="606"/>
      <c r="F132" s="620"/>
      <c r="G132" s="621"/>
      <c r="H132" s="622"/>
      <c r="I132" s="606"/>
      <c r="J132" s="606"/>
      <c r="K132" s="606"/>
      <c r="L132" s="606"/>
      <c r="M132" s="606"/>
      <c r="N132" s="606"/>
      <c r="O132" s="606"/>
      <c r="P132" s="606"/>
      <c r="Q132" s="606"/>
      <c r="R132" s="606"/>
      <c r="S132" s="606"/>
      <c r="T132" s="606"/>
      <c r="U132" s="606"/>
      <c r="V132" s="606"/>
      <c r="W132" s="606"/>
      <c r="X132" s="606"/>
      <c r="Y132" s="606"/>
      <c r="Z132" s="606"/>
      <c r="AA132" s="606"/>
      <c r="AB132" s="925" t="str">
        <f t="shared" si="57"/>
        <v/>
      </c>
      <c r="AC132" s="926" t="str">
        <f t="shared" ca="1" si="62"/>
        <v/>
      </c>
    </row>
    <row r="133" spans="2:29" s="1022" customFormat="1" ht="18" customHeight="1" outlineLevel="1" x14ac:dyDescent="0.25">
      <c r="B133" s="1023"/>
      <c r="C133" s="1024" t="s">
        <v>387</v>
      </c>
      <c r="D133" s="1025"/>
      <c r="E133" s="1026" t="str">
        <f>IF(E53=0,"",E132/E53)</f>
        <v/>
      </c>
      <c r="F133" s="1027" t="str">
        <f t="shared" ref="F133:AA133" si="65">IF(F53=0,"",F132/F53)</f>
        <v/>
      </c>
      <c r="G133" s="1028" t="str">
        <f t="shared" si="65"/>
        <v/>
      </c>
      <c r="H133" s="1029" t="str">
        <f t="shared" si="65"/>
        <v/>
      </c>
      <c r="I133" s="1026" t="str">
        <f t="shared" si="65"/>
        <v/>
      </c>
      <c r="J133" s="1026" t="str">
        <f t="shared" si="65"/>
        <v/>
      </c>
      <c r="K133" s="1026" t="str">
        <f t="shared" si="65"/>
        <v/>
      </c>
      <c r="L133" s="1026" t="str">
        <f t="shared" si="65"/>
        <v/>
      </c>
      <c r="M133" s="1026" t="str">
        <f t="shared" si="65"/>
        <v/>
      </c>
      <c r="N133" s="1026" t="str">
        <f t="shared" si="65"/>
        <v/>
      </c>
      <c r="O133" s="1026" t="str">
        <f t="shared" si="65"/>
        <v/>
      </c>
      <c r="P133" s="1026" t="str">
        <f t="shared" si="65"/>
        <v/>
      </c>
      <c r="Q133" s="1026" t="str">
        <f t="shared" si="65"/>
        <v/>
      </c>
      <c r="R133" s="1026" t="str">
        <f t="shared" si="65"/>
        <v/>
      </c>
      <c r="S133" s="1026" t="str">
        <f t="shared" si="65"/>
        <v/>
      </c>
      <c r="T133" s="1026" t="str">
        <f t="shared" si="65"/>
        <v/>
      </c>
      <c r="U133" s="1026" t="str">
        <f t="shared" si="65"/>
        <v/>
      </c>
      <c r="V133" s="1026" t="str">
        <f t="shared" si="65"/>
        <v/>
      </c>
      <c r="W133" s="1026" t="str">
        <f t="shared" si="65"/>
        <v/>
      </c>
      <c r="X133" s="1026" t="str">
        <f t="shared" si="65"/>
        <v/>
      </c>
      <c r="Y133" s="1026" t="str">
        <f t="shared" si="65"/>
        <v/>
      </c>
      <c r="Z133" s="1026" t="str">
        <f t="shared" si="65"/>
        <v/>
      </c>
      <c r="AA133" s="1026" t="str">
        <f t="shared" si="65"/>
        <v/>
      </c>
      <c r="AB133" s="1030"/>
      <c r="AC133" s="1031" t="e">
        <f t="shared" ca="1" si="62"/>
        <v>#VALUE!</v>
      </c>
    </row>
    <row r="134" spans="2:29" ht="18" customHeight="1" outlineLevel="1" x14ac:dyDescent="0.25">
      <c r="B134" s="370"/>
      <c r="C134" s="371" t="s">
        <v>166</v>
      </c>
      <c r="D134" s="299"/>
      <c r="E134" s="625"/>
      <c r="F134" s="626"/>
      <c r="G134" s="627"/>
      <c r="H134" s="628"/>
      <c r="I134" s="625"/>
      <c r="J134" s="625"/>
      <c r="K134" s="625"/>
      <c r="L134" s="625"/>
      <c r="M134" s="625"/>
      <c r="N134" s="625"/>
      <c r="O134" s="625"/>
      <c r="P134" s="625"/>
      <c r="Q134" s="625"/>
      <c r="R134" s="625"/>
      <c r="S134" s="625"/>
      <c r="T134" s="625"/>
      <c r="U134" s="625"/>
      <c r="V134" s="625"/>
      <c r="W134" s="625"/>
      <c r="X134" s="625"/>
      <c r="Y134" s="625"/>
      <c r="Z134" s="625"/>
      <c r="AA134" s="625"/>
      <c r="AB134" s="925" t="str">
        <f t="shared" si="57"/>
        <v/>
      </c>
      <c r="AC134" s="926" t="str">
        <f t="shared" ca="1" si="62"/>
        <v/>
      </c>
    </row>
    <row r="135" spans="2:29" ht="18" customHeight="1" outlineLevel="1" x14ac:dyDescent="0.25">
      <c r="B135" s="370"/>
      <c r="C135" s="371" t="s">
        <v>25</v>
      </c>
      <c r="D135" s="299"/>
      <c r="E135" s="606"/>
      <c r="F135" s="620"/>
      <c r="G135" s="621"/>
      <c r="H135" s="622"/>
      <c r="I135" s="606"/>
      <c r="J135" s="606"/>
      <c r="K135" s="606"/>
      <c r="L135" s="606"/>
      <c r="M135" s="606"/>
      <c r="N135" s="606"/>
      <c r="O135" s="606"/>
      <c r="P135" s="606"/>
      <c r="Q135" s="606"/>
      <c r="R135" s="606"/>
      <c r="S135" s="606"/>
      <c r="T135" s="606"/>
      <c r="U135" s="606"/>
      <c r="V135" s="606"/>
      <c r="W135" s="606"/>
      <c r="X135" s="606"/>
      <c r="Y135" s="606"/>
      <c r="Z135" s="606"/>
      <c r="AA135" s="606"/>
      <c r="AB135" s="925" t="str">
        <f t="shared" si="57"/>
        <v/>
      </c>
      <c r="AC135" s="926" t="str">
        <f t="shared" ca="1" si="62"/>
        <v/>
      </c>
    </row>
    <row r="136" spans="2:29" ht="18" customHeight="1" outlineLevel="1" thickBot="1" x14ac:dyDescent="0.3">
      <c r="B136" s="378" t="s">
        <v>26</v>
      </c>
      <c r="C136" s="379" t="s">
        <v>27</v>
      </c>
      <c r="D136" s="299"/>
      <c r="E136" s="629"/>
      <c r="F136" s="630"/>
      <c r="G136" s="631"/>
      <c r="H136" s="632"/>
      <c r="I136" s="629"/>
      <c r="J136" s="629"/>
      <c r="K136" s="629"/>
      <c r="L136" s="629"/>
      <c r="M136" s="629"/>
      <c r="N136" s="629"/>
      <c r="O136" s="629"/>
      <c r="P136" s="629"/>
      <c r="Q136" s="629"/>
      <c r="R136" s="629"/>
      <c r="S136" s="629"/>
      <c r="T136" s="629"/>
      <c r="U136" s="629"/>
      <c r="V136" s="629"/>
      <c r="W136" s="629"/>
      <c r="X136" s="629"/>
      <c r="Y136" s="629"/>
      <c r="Z136" s="629"/>
      <c r="AA136" s="629"/>
      <c r="AB136" s="927" t="str">
        <f t="shared" si="57"/>
        <v/>
      </c>
      <c r="AC136" s="928" t="str">
        <f t="shared" ca="1" si="62"/>
        <v/>
      </c>
    </row>
    <row r="137" spans="2:29" s="478" customFormat="1" ht="5.0999999999999996" customHeight="1" thickBot="1" x14ac:dyDescent="0.3">
      <c r="B137" s="731"/>
      <c r="C137" s="732"/>
      <c r="D137" s="729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669"/>
      <c r="AC137" s="669"/>
    </row>
    <row r="138" spans="2:29" s="728" customFormat="1" ht="18" customHeight="1" x14ac:dyDescent="0.25">
      <c r="B138" s="816"/>
      <c r="C138" s="817" t="s">
        <v>90</v>
      </c>
      <c r="D138" s="729"/>
      <c r="E138" s="633">
        <f t="shared" ref="E138:AA138" si="66">+E116-E129</f>
        <v>0</v>
      </c>
      <c r="F138" s="634">
        <f t="shared" si="66"/>
        <v>0</v>
      </c>
      <c r="G138" s="635">
        <f t="shared" si="66"/>
        <v>0</v>
      </c>
      <c r="H138" s="636">
        <f t="shared" si="66"/>
        <v>0</v>
      </c>
      <c r="I138" s="637">
        <f t="shared" si="66"/>
        <v>0</v>
      </c>
      <c r="J138" s="637">
        <f t="shared" si="66"/>
        <v>0</v>
      </c>
      <c r="K138" s="637">
        <f t="shared" si="66"/>
        <v>0</v>
      </c>
      <c r="L138" s="637">
        <f t="shared" si="66"/>
        <v>0</v>
      </c>
      <c r="M138" s="637">
        <f t="shared" si="66"/>
        <v>0</v>
      </c>
      <c r="N138" s="637">
        <f t="shared" si="66"/>
        <v>0</v>
      </c>
      <c r="O138" s="637">
        <f t="shared" si="66"/>
        <v>0</v>
      </c>
      <c r="P138" s="637">
        <f t="shared" si="66"/>
        <v>0</v>
      </c>
      <c r="Q138" s="637">
        <f t="shared" si="66"/>
        <v>0</v>
      </c>
      <c r="R138" s="637">
        <f t="shared" si="66"/>
        <v>0</v>
      </c>
      <c r="S138" s="637">
        <f t="shared" si="66"/>
        <v>0</v>
      </c>
      <c r="T138" s="637">
        <f t="shared" si="66"/>
        <v>0</v>
      </c>
      <c r="U138" s="637">
        <f t="shared" si="66"/>
        <v>0</v>
      </c>
      <c r="V138" s="637">
        <f t="shared" si="66"/>
        <v>0</v>
      </c>
      <c r="W138" s="637">
        <f t="shared" si="66"/>
        <v>0</v>
      </c>
      <c r="X138" s="637">
        <f t="shared" si="66"/>
        <v>0</v>
      </c>
      <c r="Y138" s="637">
        <f t="shared" si="66"/>
        <v>0</v>
      </c>
      <c r="Z138" s="637">
        <f>+Z116-Z129</f>
        <v>0</v>
      </c>
      <c r="AA138" s="818">
        <f t="shared" si="66"/>
        <v>0</v>
      </c>
      <c r="AB138" s="671" t="str">
        <f t="shared" ref="AB138:AB144" si="67">IF(E138=0,"",(F138-E138)/E138/2)</f>
        <v/>
      </c>
      <c r="AC138" s="672" t="str">
        <f t="shared" ref="AC138:AC144" ca="1" si="68">IF(G138=0,"",(OFFSET(G138,0,DuréeSimul,,)-G138)/G138/DuréeSimul)</f>
        <v/>
      </c>
    </row>
    <row r="139" spans="2:29" x14ac:dyDescent="0.25">
      <c r="B139" s="382"/>
      <c r="C139" s="383" t="s">
        <v>53</v>
      </c>
      <c r="D139" s="299"/>
      <c r="E139" s="638"/>
      <c r="F139" s="638">
        <f t="shared" ref="F139:AA139" si="69">+E139+F138</f>
        <v>0</v>
      </c>
      <c r="G139" s="638">
        <f t="shared" si="69"/>
        <v>0</v>
      </c>
      <c r="H139" s="638">
        <f t="shared" si="69"/>
        <v>0</v>
      </c>
      <c r="I139" s="638">
        <f t="shared" si="69"/>
        <v>0</v>
      </c>
      <c r="J139" s="638">
        <f t="shared" si="69"/>
        <v>0</v>
      </c>
      <c r="K139" s="638">
        <f t="shared" si="69"/>
        <v>0</v>
      </c>
      <c r="L139" s="638">
        <f t="shared" si="69"/>
        <v>0</v>
      </c>
      <c r="M139" s="638">
        <f t="shared" si="69"/>
        <v>0</v>
      </c>
      <c r="N139" s="638">
        <f t="shared" si="69"/>
        <v>0</v>
      </c>
      <c r="O139" s="638">
        <f t="shared" si="69"/>
        <v>0</v>
      </c>
      <c r="P139" s="638">
        <f t="shared" si="69"/>
        <v>0</v>
      </c>
      <c r="Q139" s="638">
        <f t="shared" si="69"/>
        <v>0</v>
      </c>
      <c r="R139" s="638">
        <f t="shared" si="69"/>
        <v>0</v>
      </c>
      <c r="S139" s="638">
        <f t="shared" si="69"/>
        <v>0</v>
      </c>
      <c r="T139" s="638">
        <f t="shared" si="69"/>
        <v>0</v>
      </c>
      <c r="U139" s="638">
        <f t="shared" si="69"/>
        <v>0</v>
      </c>
      <c r="V139" s="638">
        <f t="shared" si="69"/>
        <v>0</v>
      </c>
      <c r="W139" s="638">
        <f t="shared" si="69"/>
        <v>0</v>
      </c>
      <c r="X139" s="638">
        <f t="shared" si="69"/>
        <v>0</v>
      </c>
      <c r="Y139" s="638">
        <f t="shared" si="69"/>
        <v>0</v>
      </c>
      <c r="Z139" s="638">
        <f t="shared" si="69"/>
        <v>0</v>
      </c>
      <c r="AA139" s="638">
        <f t="shared" si="69"/>
        <v>0</v>
      </c>
      <c r="AB139" s="925" t="str">
        <f t="shared" si="67"/>
        <v/>
      </c>
      <c r="AC139" s="926" t="str">
        <f t="shared" ca="1" si="68"/>
        <v/>
      </c>
    </row>
    <row r="140" spans="2:29" s="728" customFormat="1" ht="18" customHeight="1" x14ac:dyDescent="0.25">
      <c r="B140" s="821"/>
      <c r="C140" s="815" t="s">
        <v>388</v>
      </c>
      <c r="D140" s="729"/>
      <c r="E140" s="623" t="str">
        <f>IF(E54=0,"",ABS(E139/E54*365))</f>
        <v/>
      </c>
      <c r="F140" s="639" t="str">
        <f t="shared" ref="F140:AA140" si="70">IF(F54=0,"",ABS(F139/F54*365))</f>
        <v/>
      </c>
      <c r="G140" s="640" t="str">
        <f t="shared" si="70"/>
        <v/>
      </c>
      <c r="H140" s="624" t="str">
        <f t="shared" si="70"/>
        <v/>
      </c>
      <c r="I140" s="623" t="str">
        <f t="shared" si="70"/>
        <v/>
      </c>
      <c r="J140" s="623" t="str">
        <f t="shared" si="70"/>
        <v/>
      </c>
      <c r="K140" s="623" t="str">
        <f t="shared" si="70"/>
        <v/>
      </c>
      <c r="L140" s="623" t="str">
        <f t="shared" si="70"/>
        <v/>
      </c>
      <c r="M140" s="623" t="str">
        <f t="shared" si="70"/>
        <v/>
      </c>
      <c r="N140" s="623" t="str">
        <f t="shared" si="70"/>
        <v/>
      </c>
      <c r="O140" s="623" t="str">
        <f t="shared" si="70"/>
        <v/>
      </c>
      <c r="P140" s="623" t="str">
        <f t="shared" si="70"/>
        <v/>
      </c>
      <c r="Q140" s="623" t="str">
        <f t="shared" si="70"/>
        <v/>
      </c>
      <c r="R140" s="623" t="str">
        <f t="shared" si="70"/>
        <v/>
      </c>
      <c r="S140" s="623" t="str">
        <f t="shared" si="70"/>
        <v/>
      </c>
      <c r="T140" s="623" t="str">
        <f t="shared" si="70"/>
        <v/>
      </c>
      <c r="U140" s="623" t="str">
        <f t="shared" si="70"/>
        <v/>
      </c>
      <c r="V140" s="623" t="str">
        <f t="shared" si="70"/>
        <v/>
      </c>
      <c r="W140" s="623" t="str">
        <f t="shared" si="70"/>
        <v/>
      </c>
      <c r="X140" s="623" t="str">
        <f t="shared" si="70"/>
        <v/>
      </c>
      <c r="Y140" s="623" t="str">
        <f t="shared" si="70"/>
        <v/>
      </c>
      <c r="Z140" s="623" t="str">
        <f t="shared" si="70"/>
        <v/>
      </c>
      <c r="AA140" s="822" t="str">
        <f t="shared" si="70"/>
        <v/>
      </c>
      <c r="AB140" s="675" t="e">
        <f t="shared" si="67"/>
        <v>#VALUE!</v>
      </c>
      <c r="AC140" s="676" t="e">
        <f t="shared" ca="1" si="68"/>
        <v>#VALUE!</v>
      </c>
    </row>
    <row r="141" spans="2:29" s="728" customFormat="1" x14ac:dyDescent="0.25">
      <c r="B141" s="819"/>
      <c r="C141" s="820" t="s">
        <v>52</v>
      </c>
      <c r="D141" s="729"/>
      <c r="E141" s="641"/>
      <c r="F141" s="642"/>
      <c r="G141" s="643"/>
      <c r="H141" s="644"/>
      <c r="I141" s="641"/>
      <c r="J141" s="641"/>
      <c r="K141" s="641"/>
      <c r="L141" s="641"/>
      <c r="M141" s="641"/>
      <c r="N141" s="641"/>
      <c r="O141" s="641"/>
      <c r="P141" s="641"/>
      <c r="Q141" s="641"/>
      <c r="R141" s="641"/>
      <c r="S141" s="641"/>
      <c r="T141" s="641"/>
      <c r="U141" s="641"/>
      <c r="V141" s="641"/>
      <c r="W141" s="641"/>
      <c r="X141" s="641"/>
      <c r="Y141" s="641"/>
      <c r="Z141" s="641"/>
      <c r="AA141" s="823"/>
      <c r="AB141" s="675" t="str">
        <f t="shared" si="67"/>
        <v/>
      </c>
      <c r="AC141" s="676" t="str">
        <f t="shared" ca="1" si="68"/>
        <v/>
      </c>
    </row>
    <row r="142" spans="2:29" s="728" customFormat="1" ht="18" customHeight="1" x14ac:dyDescent="0.25">
      <c r="B142" s="821"/>
      <c r="C142" s="815" t="s">
        <v>389</v>
      </c>
      <c r="D142" s="729"/>
      <c r="E142" s="623" t="str">
        <f>IF(E54=0,"",ABS(E141/(E$76-#REF!+E$102+E$105)*365))</f>
        <v/>
      </c>
      <c r="F142" s="639" t="str">
        <f>IF(F54=0,"",ABS(F141/(F$76-#REF!+F$102+F$105)*365))</f>
        <v/>
      </c>
      <c r="G142" s="640" t="str">
        <f>IF(G54=0,"",ABS(G141/(G$76-#REF!+G$102+G$105)*365))</f>
        <v/>
      </c>
      <c r="H142" s="624" t="str">
        <f>IF(H54=0,"",ABS(H141/(H$76-#REF!+H$102+H$105)*365))</f>
        <v/>
      </c>
      <c r="I142" s="623" t="str">
        <f>IF(I54=0,"",ABS(I141/(I$76-#REF!+I$102+I$105)*365))</f>
        <v/>
      </c>
      <c r="J142" s="623" t="str">
        <f>IF(J54=0,"",ABS(J141/(J$76-#REF!+J$102+J$105)*365))</f>
        <v/>
      </c>
      <c r="K142" s="623" t="str">
        <f>IF(K54=0,"",ABS(K141/(K$76-#REF!+K$102+K$105)*365))</f>
        <v/>
      </c>
      <c r="L142" s="623" t="str">
        <f>IF(L54=0,"",ABS(L141/(L$76-#REF!+L$102+L$105)*365))</f>
        <v/>
      </c>
      <c r="M142" s="623" t="str">
        <f>IF(M54=0,"",ABS(M141/(M$76-#REF!+M$102+M$105)*365))</f>
        <v/>
      </c>
      <c r="N142" s="623" t="str">
        <f>IF(N54=0,"",ABS(N141/(N$76-#REF!+N$102+N$105)*365))</f>
        <v/>
      </c>
      <c r="O142" s="623" t="str">
        <f>IF(O54=0,"",ABS(O141/(O$76-#REF!+O$102+O$105)*365))</f>
        <v/>
      </c>
      <c r="P142" s="623" t="str">
        <f>IF(P54=0,"",ABS(P141/(P$76-#REF!+P$102+P$105)*365))</f>
        <v/>
      </c>
      <c r="Q142" s="623" t="str">
        <f>IF(Q54=0,"",ABS(Q141/(Q$76-#REF!+Q$102+Q$105)*365))</f>
        <v/>
      </c>
      <c r="R142" s="623" t="str">
        <f>IF(R54=0,"",ABS(R141/(R$76-#REF!+R$102+R$105)*365))</f>
        <v/>
      </c>
      <c r="S142" s="623" t="str">
        <f>IF(S54=0,"",ABS(S141/(S$76-#REF!+S$102+S$105)*365))</f>
        <v/>
      </c>
      <c r="T142" s="623" t="str">
        <f>IF(T54=0,"",ABS(T141/(T$76-#REF!+T$102+T$105)*365))</f>
        <v/>
      </c>
      <c r="U142" s="623" t="str">
        <f>IF(U54=0,"",ABS(U141/(U$76-#REF!+U$102+U$105)*365))</f>
        <v/>
      </c>
      <c r="V142" s="623" t="str">
        <f>IF(V54=0,"",ABS(V141/(V$76-#REF!+V$102+V$105)*365))</f>
        <v/>
      </c>
      <c r="W142" s="623" t="str">
        <f>IF(W54=0,"",ABS(W141/(W$76-#REF!+W$102+W$105)*365))</f>
        <v/>
      </c>
      <c r="X142" s="623" t="str">
        <f>IF(X54=0,"",ABS(X141/(X$76-#REF!+X$102+X$105)*365))</f>
        <v/>
      </c>
      <c r="Y142" s="623" t="str">
        <f>IF(Y54=0,"",ABS(Y141/(Y$76-#REF!+Y$102+Y$105)*365))</f>
        <v/>
      </c>
      <c r="Z142" s="623" t="str">
        <f>IF(Z54=0,"",ABS(Z141/(Z$76-#REF!+Z$102+Z$105)*365))</f>
        <v/>
      </c>
      <c r="AA142" s="822" t="str">
        <f>IF(AA54=0,"",ABS(AA141/(AA$76-#REF!+AA$102+AA$105)*365))</f>
        <v/>
      </c>
      <c r="AB142" s="675" t="e">
        <f t="shared" si="67"/>
        <v>#VALUE!</v>
      </c>
      <c r="AC142" s="676" t="e">
        <f t="shared" ca="1" si="68"/>
        <v>#VALUE!</v>
      </c>
    </row>
    <row r="143" spans="2:29" x14ac:dyDescent="0.25">
      <c r="B143" s="382"/>
      <c r="C143" s="383" t="s">
        <v>51</v>
      </c>
      <c r="D143" s="299"/>
      <c r="E143" s="641">
        <f>E139-E141</f>
        <v>0</v>
      </c>
      <c r="F143" s="642">
        <f t="shared" ref="F143:AA143" si="71">F139-F141</f>
        <v>0</v>
      </c>
      <c r="G143" s="643">
        <f t="shared" si="71"/>
        <v>0</v>
      </c>
      <c r="H143" s="644">
        <f t="shared" si="71"/>
        <v>0</v>
      </c>
      <c r="I143" s="641">
        <f t="shared" si="71"/>
        <v>0</v>
      </c>
      <c r="J143" s="641">
        <f t="shared" si="71"/>
        <v>0</v>
      </c>
      <c r="K143" s="641">
        <f t="shared" si="71"/>
        <v>0</v>
      </c>
      <c r="L143" s="641">
        <f t="shared" si="71"/>
        <v>0</v>
      </c>
      <c r="M143" s="641">
        <f t="shared" si="71"/>
        <v>0</v>
      </c>
      <c r="N143" s="641">
        <f t="shared" si="71"/>
        <v>0</v>
      </c>
      <c r="O143" s="641">
        <f t="shared" si="71"/>
        <v>0</v>
      </c>
      <c r="P143" s="641">
        <f t="shared" si="71"/>
        <v>0</v>
      </c>
      <c r="Q143" s="641">
        <f t="shared" si="71"/>
        <v>0</v>
      </c>
      <c r="R143" s="641">
        <f t="shared" si="71"/>
        <v>0</v>
      </c>
      <c r="S143" s="641">
        <f t="shared" si="71"/>
        <v>0</v>
      </c>
      <c r="T143" s="641">
        <f t="shared" si="71"/>
        <v>0</v>
      </c>
      <c r="U143" s="641">
        <f t="shared" si="71"/>
        <v>0</v>
      </c>
      <c r="V143" s="641">
        <f t="shared" si="71"/>
        <v>0</v>
      </c>
      <c r="W143" s="641">
        <f t="shared" si="71"/>
        <v>0</v>
      </c>
      <c r="X143" s="641">
        <f t="shared" si="71"/>
        <v>0</v>
      </c>
      <c r="Y143" s="641">
        <f t="shared" si="71"/>
        <v>0</v>
      </c>
      <c r="Z143" s="641">
        <f t="shared" si="71"/>
        <v>0</v>
      </c>
      <c r="AA143" s="641">
        <f t="shared" si="71"/>
        <v>0</v>
      </c>
      <c r="AB143" s="925" t="str">
        <f t="shared" si="67"/>
        <v/>
      </c>
      <c r="AC143" s="926" t="str">
        <f t="shared" ca="1" si="68"/>
        <v/>
      </c>
    </row>
    <row r="144" spans="2:29" s="728" customFormat="1" ht="18" customHeight="1" thickBot="1" x14ac:dyDescent="0.3">
      <c r="B144" s="824"/>
      <c r="C144" s="825" t="s">
        <v>390</v>
      </c>
      <c r="D144" s="729"/>
      <c r="E144" s="645" t="str">
        <f>IF(E54=0,"",ABS(E143/E54*365))</f>
        <v/>
      </c>
      <c r="F144" s="826" t="str">
        <f t="shared" ref="F144:AA144" si="72">IF(F54=0,"",ABS(F143/F54*365))</f>
        <v/>
      </c>
      <c r="G144" s="827" t="str">
        <f t="shared" si="72"/>
        <v/>
      </c>
      <c r="H144" s="828" t="str">
        <f t="shared" si="72"/>
        <v/>
      </c>
      <c r="I144" s="829" t="str">
        <f t="shared" si="72"/>
        <v/>
      </c>
      <c r="J144" s="829" t="str">
        <f t="shared" si="72"/>
        <v/>
      </c>
      <c r="K144" s="829" t="str">
        <f t="shared" si="72"/>
        <v/>
      </c>
      <c r="L144" s="829" t="str">
        <f t="shared" si="72"/>
        <v/>
      </c>
      <c r="M144" s="829" t="str">
        <f t="shared" si="72"/>
        <v/>
      </c>
      <c r="N144" s="829" t="str">
        <f t="shared" si="72"/>
        <v/>
      </c>
      <c r="O144" s="829" t="str">
        <f t="shared" si="72"/>
        <v/>
      </c>
      <c r="P144" s="829" t="str">
        <f t="shared" si="72"/>
        <v/>
      </c>
      <c r="Q144" s="829" t="str">
        <f t="shared" si="72"/>
        <v/>
      </c>
      <c r="R144" s="829" t="str">
        <f t="shared" si="72"/>
        <v/>
      </c>
      <c r="S144" s="829" t="str">
        <f t="shared" si="72"/>
        <v/>
      </c>
      <c r="T144" s="829" t="str">
        <f t="shared" si="72"/>
        <v/>
      </c>
      <c r="U144" s="829" t="str">
        <f t="shared" si="72"/>
        <v/>
      </c>
      <c r="V144" s="829" t="str">
        <f t="shared" si="72"/>
        <v/>
      </c>
      <c r="W144" s="829" t="str">
        <f t="shared" si="72"/>
        <v/>
      </c>
      <c r="X144" s="829" t="str">
        <f t="shared" si="72"/>
        <v/>
      </c>
      <c r="Y144" s="829" t="str">
        <f t="shared" si="72"/>
        <v/>
      </c>
      <c r="Z144" s="829" t="str">
        <f t="shared" si="72"/>
        <v/>
      </c>
      <c r="AA144" s="830" t="str">
        <f t="shared" si="72"/>
        <v/>
      </c>
      <c r="AB144" s="677" t="e">
        <f t="shared" si="67"/>
        <v>#VALUE!</v>
      </c>
      <c r="AC144" s="678" t="e">
        <f t="shared" ca="1" si="68"/>
        <v>#VALUE!</v>
      </c>
    </row>
    <row r="145" spans="1:29" s="306" customFormat="1" ht="8.1" customHeight="1" thickBot="1" x14ac:dyDescent="0.3">
      <c r="A145" s="334"/>
      <c r="B145" s="317"/>
      <c r="C145" s="318"/>
      <c r="D145" s="299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684"/>
      <c r="AC145" s="684"/>
    </row>
    <row r="146" spans="1:29" s="301" customFormat="1" ht="24.95" customHeight="1" thickBot="1" x14ac:dyDescent="0.3">
      <c r="A146" s="1173" t="s">
        <v>93</v>
      </c>
      <c r="B146" s="1173"/>
      <c r="C146" s="1173"/>
      <c r="D146" s="299"/>
      <c r="E146" s="300" t="str">
        <f t="shared" ref="E146:AA146" si="73">IF(E147=AnnéeDemInvest,"Démarrage du projet",IF(E147=AnnéeFinInvest,"Fin du projet",""))</f>
        <v/>
      </c>
      <c r="F146" s="300" t="str">
        <f t="shared" si="73"/>
        <v/>
      </c>
      <c r="G146" s="300" t="str">
        <f t="shared" si="73"/>
        <v/>
      </c>
      <c r="H146" s="300" t="str">
        <f t="shared" si="73"/>
        <v/>
      </c>
      <c r="I146" s="300" t="str">
        <f t="shared" si="73"/>
        <v/>
      </c>
      <c r="J146" s="300" t="str">
        <f t="shared" si="73"/>
        <v/>
      </c>
      <c r="K146" s="300" t="str">
        <f t="shared" si="73"/>
        <v/>
      </c>
      <c r="L146" s="300" t="str">
        <f t="shared" si="73"/>
        <v/>
      </c>
      <c r="M146" s="300" t="str">
        <f t="shared" si="73"/>
        <v/>
      </c>
      <c r="N146" s="300" t="str">
        <f t="shared" si="73"/>
        <v/>
      </c>
      <c r="O146" s="300" t="str">
        <f t="shared" si="73"/>
        <v/>
      </c>
      <c r="P146" s="300" t="str">
        <f t="shared" si="73"/>
        <v/>
      </c>
      <c r="Q146" s="300" t="str">
        <f t="shared" si="73"/>
        <v/>
      </c>
      <c r="R146" s="300" t="str">
        <f t="shared" si="73"/>
        <v/>
      </c>
      <c r="S146" s="300" t="str">
        <f t="shared" si="73"/>
        <v/>
      </c>
      <c r="T146" s="300" t="str">
        <f t="shared" si="73"/>
        <v/>
      </c>
      <c r="U146" s="300" t="str">
        <f t="shared" si="73"/>
        <v/>
      </c>
      <c r="V146" s="300" t="str">
        <f t="shared" si="73"/>
        <v/>
      </c>
      <c r="W146" s="300" t="str">
        <f t="shared" si="73"/>
        <v/>
      </c>
      <c r="X146" s="300" t="str">
        <f t="shared" si="73"/>
        <v/>
      </c>
      <c r="Y146" s="300" t="str">
        <f t="shared" si="73"/>
        <v/>
      </c>
      <c r="Z146" s="300" t="str">
        <f t="shared" si="73"/>
        <v/>
      </c>
      <c r="AA146" s="300" t="str">
        <f t="shared" si="73"/>
        <v/>
      </c>
      <c r="AB146" s="1169" t="str">
        <f>"Evolution moyenne " &amp; AnnéeN-2 &amp; " / " &amp; AnnéeN-1</f>
        <v>Evolution moyenne 2008 / 2009</v>
      </c>
      <c r="AC146" s="1171" t="str">
        <f>"Evolution moyenne " &amp; AnnéeN &amp; " / " &amp; AnnéeN+DuréeSimul</f>
        <v>Evolution moyenne 2010 / 2010</v>
      </c>
    </row>
    <row r="147" spans="1:29" s="305" customFormat="1" ht="20.100000000000001" customHeight="1" thickBot="1" x14ac:dyDescent="0.3">
      <c r="A147" s="302"/>
      <c r="B147" s="303" t="s">
        <v>0</v>
      </c>
      <c r="C147" s="304" t="s">
        <v>208</v>
      </c>
      <c r="D147" s="299"/>
      <c r="E147" s="59">
        <f>F147-1</f>
        <v>2008</v>
      </c>
      <c r="F147" s="60">
        <f>G147-1</f>
        <v>2009</v>
      </c>
      <c r="G147" s="57">
        <f>AnnéeN</f>
        <v>2010</v>
      </c>
      <c r="H147" s="110">
        <f t="shared" ref="H147:Z147" si="74">G147+1</f>
        <v>2011</v>
      </c>
      <c r="I147" s="59">
        <f t="shared" si="74"/>
        <v>2012</v>
      </c>
      <c r="J147" s="59">
        <f t="shared" si="74"/>
        <v>2013</v>
      </c>
      <c r="K147" s="59">
        <f t="shared" si="74"/>
        <v>2014</v>
      </c>
      <c r="L147" s="59">
        <f t="shared" si="74"/>
        <v>2015</v>
      </c>
      <c r="M147" s="59">
        <f t="shared" si="74"/>
        <v>2016</v>
      </c>
      <c r="N147" s="59">
        <f t="shared" si="74"/>
        <v>2017</v>
      </c>
      <c r="O147" s="59">
        <f t="shared" si="74"/>
        <v>2018</v>
      </c>
      <c r="P147" s="59">
        <f t="shared" si="74"/>
        <v>2019</v>
      </c>
      <c r="Q147" s="59">
        <f t="shared" si="74"/>
        <v>2020</v>
      </c>
      <c r="R147" s="59">
        <f t="shared" si="74"/>
        <v>2021</v>
      </c>
      <c r="S147" s="59">
        <f t="shared" si="74"/>
        <v>2022</v>
      </c>
      <c r="T147" s="59">
        <f t="shared" si="74"/>
        <v>2023</v>
      </c>
      <c r="U147" s="59">
        <f t="shared" si="74"/>
        <v>2024</v>
      </c>
      <c r="V147" s="59">
        <f t="shared" si="74"/>
        <v>2025</v>
      </c>
      <c r="W147" s="59">
        <f t="shared" si="74"/>
        <v>2026</v>
      </c>
      <c r="X147" s="59">
        <f t="shared" si="74"/>
        <v>2027</v>
      </c>
      <c r="Y147" s="59">
        <f t="shared" si="74"/>
        <v>2028</v>
      </c>
      <c r="Z147" s="59">
        <f t="shared" si="74"/>
        <v>2029</v>
      </c>
      <c r="AA147" s="263">
        <f>Z147+1</f>
        <v>2030</v>
      </c>
      <c r="AB147" s="1170"/>
      <c r="AC147" s="1172"/>
    </row>
    <row r="148" spans="1:29" s="728" customFormat="1" ht="30" x14ac:dyDescent="0.25">
      <c r="B148" s="730" t="s">
        <v>128</v>
      </c>
      <c r="C148" s="831" t="s">
        <v>127</v>
      </c>
      <c r="D148" s="729"/>
      <c r="E148" s="646"/>
      <c r="F148" s="647"/>
      <c r="G148" s="648"/>
      <c r="H148" s="649"/>
      <c r="I148" s="646"/>
      <c r="J148" s="646"/>
      <c r="K148" s="646"/>
      <c r="L148" s="646"/>
      <c r="M148" s="646"/>
      <c r="N148" s="646"/>
      <c r="O148" s="646"/>
      <c r="P148" s="646"/>
      <c r="Q148" s="646"/>
      <c r="R148" s="646"/>
      <c r="S148" s="646"/>
      <c r="T148" s="646"/>
      <c r="U148" s="646"/>
      <c r="V148" s="646"/>
      <c r="W148" s="646"/>
      <c r="X148" s="646"/>
      <c r="Y148" s="646"/>
      <c r="Z148" s="646"/>
      <c r="AA148" s="647"/>
      <c r="AB148" s="675" t="str">
        <f>IF(E148=0,"",(F148-E148)/E148/2)</f>
        <v/>
      </c>
      <c r="AC148" s="676" t="str">
        <f ca="1">IF(G148=0,"",(OFFSET(G148,0,DuréeSimul,,)-G148)/G148/DuréeSimul)</f>
        <v/>
      </c>
    </row>
    <row r="149" spans="1:29" s="668" customFormat="1" ht="15.75" thickBot="1" x14ac:dyDescent="0.3">
      <c r="B149" s="710"/>
      <c r="C149" s="711" t="s">
        <v>61</v>
      </c>
      <c r="D149" s="709"/>
      <c r="E149" s="712" t="str">
        <f t="shared" ref="E149:AA149" si="75">IF(E148=0,"",E108/E148)</f>
        <v/>
      </c>
      <c r="F149" s="713" t="str">
        <f t="shared" si="75"/>
        <v/>
      </c>
      <c r="G149" s="714" t="str">
        <f t="shared" si="75"/>
        <v/>
      </c>
      <c r="H149" s="715" t="str">
        <f t="shared" si="75"/>
        <v/>
      </c>
      <c r="I149" s="712" t="str">
        <f t="shared" si="75"/>
        <v/>
      </c>
      <c r="J149" s="712" t="str">
        <f t="shared" si="75"/>
        <v/>
      </c>
      <c r="K149" s="712" t="str">
        <f t="shared" si="75"/>
        <v/>
      </c>
      <c r="L149" s="712" t="str">
        <f t="shared" si="75"/>
        <v/>
      </c>
      <c r="M149" s="712" t="str">
        <f t="shared" si="75"/>
        <v/>
      </c>
      <c r="N149" s="712" t="str">
        <f t="shared" si="75"/>
        <v/>
      </c>
      <c r="O149" s="712" t="str">
        <f t="shared" si="75"/>
        <v/>
      </c>
      <c r="P149" s="712" t="str">
        <f t="shared" si="75"/>
        <v/>
      </c>
      <c r="Q149" s="712" t="str">
        <f t="shared" si="75"/>
        <v/>
      </c>
      <c r="R149" s="712" t="str">
        <f t="shared" si="75"/>
        <v/>
      </c>
      <c r="S149" s="712" t="str">
        <f t="shared" si="75"/>
        <v/>
      </c>
      <c r="T149" s="712" t="str">
        <f t="shared" si="75"/>
        <v/>
      </c>
      <c r="U149" s="712" t="str">
        <f t="shared" si="75"/>
        <v/>
      </c>
      <c r="V149" s="712" t="str">
        <f t="shared" si="75"/>
        <v/>
      </c>
      <c r="W149" s="712" t="str">
        <f t="shared" si="75"/>
        <v/>
      </c>
      <c r="X149" s="712" t="str">
        <f t="shared" si="75"/>
        <v/>
      </c>
      <c r="Y149" s="712" t="str">
        <f t="shared" si="75"/>
        <v/>
      </c>
      <c r="Z149" s="712" t="str">
        <f t="shared" si="75"/>
        <v/>
      </c>
      <c r="AA149" s="713" t="str">
        <f t="shared" si="75"/>
        <v/>
      </c>
      <c r="AB149" s="677"/>
      <c r="AC149" s="678" t="e">
        <f ca="1">IF(G149=0,"",(OFFSET(G149,0,DuréeSimul,,)-G149)/G149/DuréeSimul)</f>
        <v>#VALUE!</v>
      </c>
    </row>
    <row r="150" spans="1:29" s="306" customFormat="1" ht="8.1" customHeight="1" thickBot="1" x14ac:dyDescent="0.3">
      <c r="A150" s="334"/>
      <c r="B150" s="317"/>
      <c r="C150" s="318"/>
      <c r="D150" s="299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842"/>
      <c r="AC150" s="842"/>
    </row>
    <row r="151" spans="1:29" s="301" customFormat="1" ht="26.1" customHeight="1" thickBot="1" x14ac:dyDescent="0.3">
      <c r="A151" s="1173" t="s">
        <v>126</v>
      </c>
      <c r="B151" s="1173"/>
      <c r="C151" s="1173"/>
      <c r="D151" s="299"/>
      <c r="E151" s="300" t="str">
        <f t="shared" ref="E151:AA151" si="76">IF(E152=AnnéeDemPRE,"Démarrage du PRE",IF(E152=AnnéeDemPRE+DuréePRE,"Fin du PRE",""))</f>
        <v/>
      </c>
      <c r="F151" s="300" t="str">
        <f t="shared" si="76"/>
        <v/>
      </c>
      <c r="G151" s="300" t="str">
        <f t="shared" si="76"/>
        <v/>
      </c>
      <c r="H151" s="300" t="str">
        <f t="shared" si="76"/>
        <v/>
      </c>
      <c r="I151" s="300" t="str">
        <f t="shared" si="76"/>
        <v/>
      </c>
      <c r="J151" s="300" t="str">
        <f t="shared" si="76"/>
        <v/>
      </c>
      <c r="K151" s="300" t="str">
        <f t="shared" si="76"/>
        <v/>
      </c>
      <c r="L151" s="300" t="str">
        <f t="shared" si="76"/>
        <v/>
      </c>
      <c r="M151" s="300" t="str">
        <f t="shared" si="76"/>
        <v/>
      </c>
      <c r="N151" s="300" t="str">
        <f t="shared" si="76"/>
        <v/>
      </c>
      <c r="O151" s="300" t="str">
        <f t="shared" si="76"/>
        <v/>
      </c>
      <c r="P151" s="300" t="str">
        <f t="shared" si="76"/>
        <v/>
      </c>
      <c r="Q151" s="300" t="str">
        <f t="shared" si="76"/>
        <v/>
      </c>
      <c r="R151" s="300" t="str">
        <f t="shared" si="76"/>
        <v/>
      </c>
      <c r="S151" s="300" t="str">
        <f t="shared" si="76"/>
        <v/>
      </c>
      <c r="T151" s="300" t="str">
        <f t="shared" si="76"/>
        <v/>
      </c>
      <c r="U151" s="300" t="str">
        <f t="shared" si="76"/>
        <v/>
      </c>
      <c r="V151" s="300" t="str">
        <f t="shared" si="76"/>
        <v/>
      </c>
      <c r="W151" s="300" t="str">
        <f t="shared" si="76"/>
        <v/>
      </c>
      <c r="X151" s="300" t="str">
        <f t="shared" si="76"/>
        <v/>
      </c>
      <c r="Y151" s="300" t="str">
        <f t="shared" si="76"/>
        <v/>
      </c>
      <c r="Z151" s="300" t="str">
        <f t="shared" si="76"/>
        <v/>
      </c>
      <c r="AA151" s="300" t="str">
        <f t="shared" si="76"/>
        <v/>
      </c>
      <c r="AB151" s="1169" t="str">
        <f>"Evolution moyenne " &amp; AnnéeN-3 &amp; " / " &amp; AnnéeN-1</f>
        <v>Evolution moyenne 2007 / 2009</v>
      </c>
      <c r="AC151" s="1171" t="str">
        <f>"Evolution moyenne " &amp; AnnéeN &amp; " / " &amp; AnnéeN+DuréeSimul</f>
        <v>Evolution moyenne 2010 / 2010</v>
      </c>
    </row>
    <row r="152" spans="1:29" s="305" customFormat="1" ht="20.100000000000001" customHeight="1" thickBot="1" x14ac:dyDescent="0.3">
      <c r="A152" s="302"/>
      <c r="B152" s="303" t="s">
        <v>129</v>
      </c>
      <c r="C152" s="304" t="s">
        <v>208</v>
      </c>
      <c r="D152" s="299"/>
      <c r="E152" s="59">
        <f>F152-1</f>
        <v>2008</v>
      </c>
      <c r="F152" s="60">
        <f>G152-1</f>
        <v>2009</v>
      </c>
      <c r="G152" s="57">
        <f>AnnéeN</f>
        <v>2010</v>
      </c>
      <c r="H152" s="110">
        <f t="shared" ref="H152:Z152" si="77">G152+1</f>
        <v>2011</v>
      </c>
      <c r="I152" s="59">
        <f t="shared" si="77"/>
        <v>2012</v>
      </c>
      <c r="J152" s="59">
        <f t="shared" si="77"/>
        <v>2013</v>
      </c>
      <c r="K152" s="59">
        <f t="shared" si="77"/>
        <v>2014</v>
      </c>
      <c r="L152" s="59">
        <f t="shared" si="77"/>
        <v>2015</v>
      </c>
      <c r="M152" s="59">
        <f t="shared" si="77"/>
        <v>2016</v>
      </c>
      <c r="N152" s="59">
        <f t="shared" si="77"/>
        <v>2017</v>
      </c>
      <c r="O152" s="59">
        <f t="shared" si="77"/>
        <v>2018</v>
      </c>
      <c r="P152" s="59">
        <f t="shared" si="77"/>
        <v>2019</v>
      </c>
      <c r="Q152" s="59">
        <f t="shared" si="77"/>
        <v>2020</v>
      </c>
      <c r="R152" s="59">
        <f t="shared" si="77"/>
        <v>2021</v>
      </c>
      <c r="S152" s="59">
        <f t="shared" si="77"/>
        <v>2022</v>
      </c>
      <c r="T152" s="59">
        <f t="shared" si="77"/>
        <v>2023</v>
      </c>
      <c r="U152" s="59">
        <f t="shared" si="77"/>
        <v>2024</v>
      </c>
      <c r="V152" s="59">
        <f t="shared" si="77"/>
        <v>2025</v>
      </c>
      <c r="W152" s="59">
        <f t="shared" si="77"/>
        <v>2026</v>
      </c>
      <c r="X152" s="59">
        <f t="shared" si="77"/>
        <v>2027</v>
      </c>
      <c r="Y152" s="59">
        <f t="shared" si="77"/>
        <v>2028</v>
      </c>
      <c r="Z152" s="59">
        <f t="shared" si="77"/>
        <v>2029</v>
      </c>
      <c r="AA152" s="263">
        <f>Z152+1</f>
        <v>2030</v>
      </c>
      <c r="AB152" s="1170"/>
      <c r="AC152" s="1172"/>
    </row>
    <row r="153" spans="1:29" s="728" customFormat="1" ht="18" customHeight="1" x14ac:dyDescent="0.25">
      <c r="B153" s="832" t="s">
        <v>346</v>
      </c>
      <c r="C153" s="833"/>
      <c r="D153" s="729"/>
      <c r="E153" s="834">
        <f t="shared" ref="E153:AA153" si="78">E39</f>
        <v>0</v>
      </c>
      <c r="F153" s="835">
        <f t="shared" si="78"/>
        <v>0</v>
      </c>
      <c r="G153" s="836">
        <f t="shared" si="78"/>
        <v>0</v>
      </c>
      <c r="H153" s="834">
        <f t="shared" si="78"/>
        <v>0</v>
      </c>
      <c r="I153" s="834">
        <f t="shared" si="78"/>
        <v>0</v>
      </c>
      <c r="J153" s="834">
        <f t="shared" si="78"/>
        <v>0</v>
      </c>
      <c r="K153" s="834">
        <f t="shared" si="78"/>
        <v>0</v>
      </c>
      <c r="L153" s="834">
        <f t="shared" si="78"/>
        <v>0</v>
      </c>
      <c r="M153" s="834">
        <f t="shared" si="78"/>
        <v>0</v>
      </c>
      <c r="N153" s="834">
        <f t="shared" si="78"/>
        <v>0</v>
      </c>
      <c r="O153" s="834">
        <f t="shared" si="78"/>
        <v>0</v>
      </c>
      <c r="P153" s="834">
        <f t="shared" si="78"/>
        <v>0</v>
      </c>
      <c r="Q153" s="834">
        <f t="shared" si="78"/>
        <v>0</v>
      </c>
      <c r="R153" s="834">
        <f t="shared" si="78"/>
        <v>0</v>
      </c>
      <c r="S153" s="834">
        <f t="shared" si="78"/>
        <v>0</v>
      </c>
      <c r="T153" s="834">
        <f t="shared" si="78"/>
        <v>0</v>
      </c>
      <c r="U153" s="834">
        <f t="shared" si="78"/>
        <v>0</v>
      </c>
      <c r="V153" s="834">
        <f t="shared" si="78"/>
        <v>0</v>
      </c>
      <c r="W153" s="834">
        <f t="shared" si="78"/>
        <v>0</v>
      </c>
      <c r="X153" s="834">
        <f t="shared" si="78"/>
        <v>0</v>
      </c>
      <c r="Y153" s="834">
        <f t="shared" si="78"/>
        <v>0</v>
      </c>
      <c r="Z153" s="834">
        <f>Z39</f>
        <v>0</v>
      </c>
      <c r="AA153" s="837">
        <f t="shared" si="78"/>
        <v>0</v>
      </c>
      <c r="AB153" s="675" t="str">
        <f t="shared" ref="AB153:AB165" si="79">IF(D153=0,"",(F153-D153)/D153/2)</f>
        <v/>
      </c>
      <c r="AC153" s="676" t="str">
        <f ca="1">IF(G153=0,"",(OFFSET(G153,0,DuréeSimul,,)-G153)/G153/DuréeSimul)</f>
        <v/>
      </c>
    </row>
    <row r="154" spans="1:29" s="668" customFormat="1" ht="18" customHeight="1" x14ac:dyDescent="0.25">
      <c r="B154" s="849"/>
      <c r="C154" s="850" t="s">
        <v>117</v>
      </c>
      <c r="D154" s="709"/>
      <c r="E154" s="847" t="str">
        <f t="shared" ref="E154:AA154" si="80">E40</f>
        <v/>
      </c>
      <c r="F154" s="851" t="str">
        <f t="shared" si="80"/>
        <v/>
      </c>
      <c r="G154" s="852" t="str">
        <f t="shared" si="80"/>
        <v/>
      </c>
      <c r="H154" s="848" t="str">
        <f t="shared" si="80"/>
        <v/>
      </c>
      <c r="I154" s="847" t="str">
        <f t="shared" si="80"/>
        <v/>
      </c>
      <c r="J154" s="847" t="str">
        <f t="shared" si="80"/>
        <v/>
      </c>
      <c r="K154" s="847" t="str">
        <f t="shared" si="80"/>
        <v/>
      </c>
      <c r="L154" s="847" t="str">
        <f t="shared" si="80"/>
        <v/>
      </c>
      <c r="M154" s="847" t="str">
        <f t="shared" si="80"/>
        <v/>
      </c>
      <c r="N154" s="847" t="str">
        <f t="shared" si="80"/>
        <v/>
      </c>
      <c r="O154" s="847" t="str">
        <f t="shared" si="80"/>
        <v/>
      </c>
      <c r="P154" s="847" t="str">
        <f t="shared" si="80"/>
        <v/>
      </c>
      <c r="Q154" s="847" t="str">
        <f t="shared" si="80"/>
        <v/>
      </c>
      <c r="R154" s="847" t="str">
        <f t="shared" si="80"/>
        <v/>
      </c>
      <c r="S154" s="847" t="str">
        <f t="shared" si="80"/>
        <v/>
      </c>
      <c r="T154" s="847" t="str">
        <f t="shared" si="80"/>
        <v/>
      </c>
      <c r="U154" s="847" t="str">
        <f t="shared" si="80"/>
        <v/>
      </c>
      <c r="V154" s="847" t="str">
        <f t="shared" si="80"/>
        <v/>
      </c>
      <c r="W154" s="847" t="str">
        <f t="shared" si="80"/>
        <v/>
      </c>
      <c r="X154" s="847" t="str">
        <f t="shared" si="80"/>
        <v/>
      </c>
      <c r="Y154" s="847" t="str">
        <f t="shared" si="80"/>
        <v/>
      </c>
      <c r="Z154" s="847" t="str">
        <f>Z40</f>
        <v/>
      </c>
      <c r="AA154" s="853" t="str">
        <f t="shared" si="80"/>
        <v/>
      </c>
      <c r="AB154" s="675"/>
      <c r="AC154" s="676"/>
    </row>
    <row r="155" spans="1:29" s="728" customFormat="1" ht="18" customHeight="1" x14ac:dyDescent="0.25">
      <c r="B155" s="838" t="s">
        <v>347</v>
      </c>
      <c r="C155" s="839"/>
      <c r="D155" s="729"/>
      <c r="E155" s="834">
        <f t="shared" ref="E155:AA155" si="81">E42</f>
        <v>0</v>
      </c>
      <c r="F155" s="835">
        <f t="shared" si="81"/>
        <v>0</v>
      </c>
      <c r="G155" s="840">
        <f t="shared" si="81"/>
        <v>0</v>
      </c>
      <c r="H155" s="834">
        <f t="shared" si="81"/>
        <v>0</v>
      </c>
      <c r="I155" s="834">
        <f t="shared" si="81"/>
        <v>0</v>
      </c>
      <c r="J155" s="834">
        <f t="shared" si="81"/>
        <v>0</v>
      </c>
      <c r="K155" s="834">
        <f t="shared" si="81"/>
        <v>0</v>
      </c>
      <c r="L155" s="834">
        <f t="shared" si="81"/>
        <v>0</v>
      </c>
      <c r="M155" s="834">
        <f t="shared" si="81"/>
        <v>0</v>
      </c>
      <c r="N155" s="834">
        <f t="shared" si="81"/>
        <v>0</v>
      </c>
      <c r="O155" s="834">
        <f t="shared" si="81"/>
        <v>0</v>
      </c>
      <c r="P155" s="834">
        <f t="shared" si="81"/>
        <v>0</v>
      </c>
      <c r="Q155" s="834">
        <f t="shared" si="81"/>
        <v>0</v>
      </c>
      <c r="R155" s="834">
        <f t="shared" si="81"/>
        <v>0</v>
      </c>
      <c r="S155" s="834">
        <f t="shared" si="81"/>
        <v>0</v>
      </c>
      <c r="T155" s="834">
        <f t="shared" si="81"/>
        <v>0</v>
      </c>
      <c r="U155" s="834">
        <f t="shared" si="81"/>
        <v>0</v>
      </c>
      <c r="V155" s="834">
        <f t="shared" si="81"/>
        <v>0</v>
      </c>
      <c r="W155" s="834">
        <f t="shared" si="81"/>
        <v>0</v>
      </c>
      <c r="X155" s="834">
        <f t="shared" si="81"/>
        <v>0</v>
      </c>
      <c r="Y155" s="834">
        <f t="shared" si="81"/>
        <v>0</v>
      </c>
      <c r="Z155" s="834">
        <f>Z42</f>
        <v>0</v>
      </c>
      <c r="AA155" s="837">
        <f t="shared" si="81"/>
        <v>0</v>
      </c>
      <c r="AB155" s="675" t="str">
        <f t="shared" si="79"/>
        <v/>
      </c>
      <c r="AC155" s="676" t="str">
        <f ca="1">IF(G155=0,"",(OFFSET(G155,0,DuréeSimul,,)-G155)/G155/DuréeSimul)</f>
        <v/>
      </c>
    </row>
    <row r="156" spans="1:29" s="668" customFormat="1" ht="18" customHeight="1" x14ac:dyDescent="0.25">
      <c r="B156" s="849"/>
      <c r="C156" s="850" t="s">
        <v>122</v>
      </c>
      <c r="D156" s="709"/>
      <c r="E156" s="847" t="str">
        <f t="shared" ref="E156:AA156" si="82">E74</f>
        <v/>
      </c>
      <c r="F156" s="851" t="str">
        <f t="shared" si="82"/>
        <v/>
      </c>
      <c r="G156" s="852" t="str">
        <f t="shared" si="82"/>
        <v/>
      </c>
      <c r="H156" s="848" t="str">
        <f t="shared" si="82"/>
        <v/>
      </c>
      <c r="I156" s="847" t="str">
        <f t="shared" si="82"/>
        <v/>
      </c>
      <c r="J156" s="847" t="str">
        <f t="shared" si="82"/>
        <v/>
      </c>
      <c r="K156" s="847" t="str">
        <f t="shared" si="82"/>
        <v/>
      </c>
      <c r="L156" s="847" t="str">
        <f t="shared" si="82"/>
        <v/>
      </c>
      <c r="M156" s="847" t="str">
        <f t="shared" si="82"/>
        <v/>
      </c>
      <c r="N156" s="847" t="str">
        <f t="shared" si="82"/>
        <v/>
      </c>
      <c r="O156" s="847" t="str">
        <f t="shared" si="82"/>
        <v/>
      </c>
      <c r="P156" s="847" t="str">
        <f t="shared" si="82"/>
        <v/>
      </c>
      <c r="Q156" s="847" t="str">
        <f t="shared" si="82"/>
        <v/>
      </c>
      <c r="R156" s="847" t="str">
        <f t="shared" si="82"/>
        <v/>
      </c>
      <c r="S156" s="847" t="str">
        <f t="shared" si="82"/>
        <v/>
      </c>
      <c r="T156" s="847" t="str">
        <f t="shared" si="82"/>
        <v/>
      </c>
      <c r="U156" s="847" t="str">
        <f t="shared" si="82"/>
        <v/>
      </c>
      <c r="V156" s="847" t="str">
        <f t="shared" si="82"/>
        <v/>
      </c>
      <c r="W156" s="847" t="str">
        <f t="shared" si="82"/>
        <v/>
      </c>
      <c r="X156" s="847" t="str">
        <f t="shared" si="82"/>
        <v/>
      </c>
      <c r="Y156" s="847" t="str">
        <f t="shared" si="82"/>
        <v/>
      </c>
      <c r="Z156" s="847" t="str">
        <f>Z74</f>
        <v/>
      </c>
      <c r="AA156" s="853" t="str">
        <f t="shared" si="82"/>
        <v/>
      </c>
      <c r="AB156" s="675"/>
      <c r="AC156" s="676"/>
    </row>
    <row r="157" spans="1:29" s="728" customFormat="1" ht="18" customHeight="1" x14ac:dyDescent="0.25">
      <c r="B157" s="838" t="s">
        <v>348</v>
      </c>
      <c r="C157" s="839"/>
      <c r="D157" s="729"/>
      <c r="E157" s="834">
        <f t="shared" ref="E157:AA157" si="83">+E108</f>
        <v>0</v>
      </c>
      <c r="F157" s="835">
        <f t="shared" si="83"/>
        <v>0</v>
      </c>
      <c r="G157" s="840">
        <f t="shared" si="83"/>
        <v>0</v>
      </c>
      <c r="H157" s="834">
        <f t="shared" si="83"/>
        <v>0</v>
      </c>
      <c r="I157" s="834">
        <f t="shared" si="83"/>
        <v>0</v>
      </c>
      <c r="J157" s="834">
        <f t="shared" si="83"/>
        <v>0</v>
      </c>
      <c r="K157" s="834">
        <f t="shared" si="83"/>
        <v>0</v>
      </c>
      <c r="L157" s="834">
        <f t="shared" si="83"/>
        <v>0</v>
      </c>
      <c r="M157" s="834">
        <f t="shared" si="83"/>
        <v>0</v>
      </c>
      <c r="N157" s="834">
        <f t="shared" si="83"/>
        <v>0</v>
      </c>
      <c r="O157" s="834">
        <f t="shared" si="83"/>
        <v>0</v>
      </c>
      <c r="P157" s="834">
        <f t="shared" si="83"/>
        <v>0</v>
      </c>
      <c r="Q157" s="834">
        <f t="shared" si="83"/>
        <v>0</v>
      </c>
      <c r="R157" s="834">
        <f t="shared" si="83"/>
        <v>0</v>
      </c>
      <c r="S157" s="834">
        <f t="shared" si="83"/>
        <v>0</v>
      </c>
      <c r="T157" s="834">
        <f t="shared" si="83"/>
        <v>0</v>
      </c>
      <c r="U157" s="834">
        <f t="shared" si="83"/>
        <v>0</v>
      </c>
      <c r="V157" s="834">
        <f t="shared" si="83"/>
        <v>0</v>
      </c>
      <c r="W157" s="834">
        <f t="shared" si="83"/>
        <v>0</v>
      </c>
      <c r="X157" s="834">
        <f t="shared" si="83"/>
        <v>0</v>
      </c>
      <c r="Y157" s="834">
        <f t="shared" si="83"/>
        <v>0</v>
      </c>
      <c r="Z157" s="834">
        <f>+Z108</f>
        <v>0</v>
      </c>
      <c r="AA157" s="837">
        <f t="shared" si="83"/>
        <v>0</v>
      </c>
      <c r="AB157" s="675" t="str">
        <f t="shared" si="79"/>
        <v/>
      </c>
      <c r="AC157" s="676" t="str">
        <f ca="1">IF(G157=0,"",(OFFSET(G157,0,DuréeSimul,,)-G157)/G157/DuréeSimul)</f>
        <v/>
      </c>
    </row>
    <row r="158" spans="1:29" s="668" customFormat="1" ht="18" customHeight="1" x14ac:dyDescent="0.25">
      <c r="B158" s="849"/>
      <c r="C158" s="850" t="s">
        <v>118</v>
      </c>
      <c r="D158" s="709"/>
      <c r="E158" s="847" t="str">
        <f t="shared" ref="E158:AA158" si="84">E109</f>
        <v/>
      </c>
      <c r="F158" s="851" t="str">
        <f t="shared" si="84"/>
        <v/>
      </c>
      <c r="G158" s="852" t="str">
        <f t="shared" si="84"/>
        <v/>
      </c>
      <c r="H158" s="848" t="str">
        <f t="shared" si="84"/>
        <v/>
      </c>
      <c r="I158" s="847" t="str">
        <f t="shared" si="84"/>
        <v/>
      </c>
      <c r="J158" s="847" t="str">
        <f t="shared" si="84"/>
        <v/>
      </c>
      <c r="K158" s="847" t="str">
        <f t="shared" si="84"/>
        <v/>
      </c>
      <c r="L158" s="847" t="str">
        <f t="shared" si="84"/>
        <v/>
      </c>
      <c r="M158" s="847" t="str">
        <f t="shared" si="84"/>
        <v/>
      </c>
      <c r="N158" s="847" t="str">
        <f t="shared" si="84"/>
        <v/>
      </c>
      <c r="O158" s="847" t="str">
        <f t="shared" si="84"/>
        <v/>
      </c>
      <c r="P158" s="847" t="str">
        <f t="shared" si="84"/>
        <v/>
      </c>
      <c r="Q158" s="847" t="str">
        <f t="shared" si="84"/>
        <v/>
      </c>
      <c r="R158" s="847" t="str">
        <f t="shared" si="84"/>
        <v/>
      </c>
      <c r="S158" s="847" t="str">
        <f t="shared" si="84"/>
        <v/>
      </c>
      <c r="T158" s="847" t="str">
        <f t="shared" si="84"/>
        <v/>
      </c>
      <c r="U158" s="847" t="str">
        <f t="shared" si="84"/>
        <v/>
      </c>
      <c r="V158" s="847" t="str">
        <f t="shared" si="84"/>
        <v/>
      </c>
      <c r="W158" s="847" t="str">
        <f t="shared" si="84"/>
        <v/>
      </c>
      <c r="X158" s="847" t="str">
        <f t="shared" si="84"/>
        <v/>
      </c>
      <c r="Y158" s="847" t="str">
        <f t="shared" si="84"/>
        <v/>
      </c>
      <c r="Z158" s="847" t="str">
        <f>Z109</f>
        <v/>
      </c>
      <c r="AA158" s="853" t="str">
        <f t="shared" si="84"/>
        <v/>
      </c>
      <c r="AB158" s="675"/>
      <c r="AC158" s="676"/>
    </row>
    <row r="159" spans="1:29" s="728" customFormat="1" ht="18" customHeight="1" x14ac:dyDescent="0.25">
      <c r="B159" s="838" t="s">
        <v>349</v>
      </c>
      <c r="C159" s="839"/>
      <c r="D159" s="729"/>
      <c r="E159" s="834">
        <f t="shared" ref="E159:AA159" si="85">E99</f>
        <v>0</v>
      </c>
      <c r="F159" s="835">
        <f t="shared" si="85"/>
        <v>0</v>
      </c>
      <c r="G159" s="840">
        <f t="shared" si="85"/>
        <v>0</v>
      </c>
      <c r="H159" s="834">
        <f t="shared" si="85"/>
        <v>0</v>
      </c>
      <c r="I159" s="834">
        <f t="shared" si="85"/>
        <v>0</v>
      </c>
      <c r="J159" s="834">
        <f t="shared" si="85"/>
        <v>0</v>
      </c>
      <c r="K159" s="834">
        <f t="shared" si="85"/>
        <v>0</v>
      </c>
      <c r="L159" s="834">
        <f t="shared" si="85"/>
        <v>0</v>
      </c>
      <c r="M159" s="834">
        <f t="shared" si="85"/>
        <v>0</v>
      </c>
      <c r="N159" s="834">
        <f t="shared" si="85"/>
        <v>0</v>
      </c>
      <c r="O159" s="834">
        <f t="shared" si="85"/>
        <v>0</v>
      </c>
      <c r="P159" s="834">
        <f t="shared" si="85"/>
        <v>0</v>
      </c>
      <c r="Q159" s="834">
        <f t="shared" si="85"/>
        <v>0</v>
      </c>
      <c r="R159" s="834">
        <f t="shared" si="85"/>
        <v>0</v>
      </c>
      <c r="S159" s="834">
        <f t="shared" si="85"/>
        <v>0</v>
      </c>
      <c r="T159" s="834">
        <f t="shared" si="85"/>
        <v>0</v>
      </c>
      <c r="U159" s="834">
        <f t="shared" si="85"/>
        <v>0</v>
      </c>
      <c r="V159" s="834">
        <f t="shared" si="85"/>
        <v>0</v>
      </c>
      <c r="W159" s="834">
        <f t="shared" si="85"/>
        <v>0</v>
      </c>
      <c r="X159" s="834">
        <f t="shared" si="85"/>
        <v>0</v>
      </c>
      <c r="Y159" s="834">
        <f t="shared" si="85"/>
        <v>0</v>
      </c>
      <c r="Z159" s="834">
        <f>Z99</f>
        <v>0</v>
      </c>
      <c r="AA159" s="837">
        <f t="shared" si="85"/>
        <v>0</v>
      </c>
      <c r="AB159" s="675" t="str">
        <f t="shared" si="79"/>
        <v/>
      </c>
      <c r="AC159" s="676" t="str">
        <f ca="1">IF(G159=0,"",(OFFSET(G159,0,DuréeSimul,,)-G159)/G159/DuréeSimul)</f>
        <v/>
      </c>
    </row>
    <row r="160" spans="1:29" s="668" customFormat="1" ht="18" customHeight="1" x14ac:dyDescent="0.25">
      <c r="B160" s="849"/>
      <c r="C160" s="850" t="s">
        <v>119</v>
      </c>
      <c r="D160" s="709"/>
      <c r="E160" s="847" t="str">
        <f t="shared" ref="E160:AA160" si="86">E100</f>
        <v/>
      </c>
      <c r="F160" s="851" t="str">
        <f t="shared" si="86"/>
        <v/>
      </c>
      <c r="G160" s="852" t="str">
        <f t="shared" si="86"/>
        <v/>
      </c>
      <c r="H160" s="848" t="str">
        <f t="shared" si="86"/>
        <v/>
      </c>
      <c r="I160" s="847" t="str">
        <f t="shared" si="86"/>
        <v/>
      </c>
      <c r="J160" s="847" t="str">
        <f t="shared" si="86"/>
        <v/>
      </c>
      <c r="K160" s="847" t="str">
        <f t="shared" si="86"/>
        <v/>
      </c>
      <c r="L160" s="847" t="str">
        <f t="shared" si="86"/>
        <v/>
      </c>
      <c r="M160" s="847" t="str">
        <f t="shared" si="86"/>
        <v/>
      </c>
      <c r="N160" s="847" t="str">
        <f t="shared" si="86"/>
        <v/>
      </c>
      <c r="O160" s="847" t="str">
        <f t="shared" si="86"/>
        <v/>
      </c>
      <c r="P160" s="847" t="str">
        <f t="shared" si="86"/>
        <v/>
      </c>
      <c r="Q160" s="847" t="str">
        <f t="shared" si="86"/>
        <v/>
      </c>
      <c r="R160" s="847" t="str">
        <f t="shared" si="86"/>
        <v/>
      </c>
      <c r="S160" s="847" t="str">
        <f t="shared" si="86"/>
        <v/>
      </c>
      <c r="T160" s="847" t="str">
        <f t="shared" si="86"/>
        <v/>
      </c>
      <c r="U160" s="847" t="str">
        <f t="shared" si="86"/>
        <v/>
      </c>
      <c r="V160" s="847" t="str">
        <f t="shared" si="86"/>
        <v/>
      </c>
      <c r="W160" s="847" t="str">
        <f t="shared" si="86"/>
        <v/>
      </c>
      <c r="X160" s="847" t="str">
        <f t="shared" si="86"/>
        <v/>
      </c>
      <c r="Y160" s="847" t="str">
        <f t="shared" si="86"/>
        <v/>
      </c>
      <c r="Z160" s="847" t="str">
        <f>Z100</f>
        <v/>
      </c>
      <c r="AA160" s="853" t="str">
        <f t="shared" si="86"/>
        <v/>
      </c>
      <c r="AB160" s="675"/>
      <c r="AC160" s="676"/>
    </row>
    <row r="161" spans="2:29" s="728" customFormat="1" ht="18" customHeight="1" x14ac:dyDescent="0.25">
      <c r="B161" s="838" t="s">
        <v>97</v>
      </c>
      <c r="C161" s="839"/>
      <c r="D161" s="729"/>
      <c r="E161" s="834">
        <f t="shared" ref="E161:AA161" si="87">IF(E118=0,0,E108/E118)</f>
        <v>0</v>
      </c>
      <c r="F161" s="835">
        <f t="shared" si="87"/>
        <v>0</v>
      </c>
      <c r="G161" s="840">
        <f t="shared" si="87"/>
        <v>0</v>
      </c>
      <c r="H161" s="834">
        <f t="shared" si="87"/>
        <v>0</v>
      </c>
      <c r="I161" s="834">
        <f t="shared" si="87"/>
        <v>0</v>
      </c>
      <c r="J161" s="834">
        <f t="shared" si="87"/>
        <v>0</v>
      </c>
      <c r="K161" s="834">
        <f t="shared" si="87"/>
        <v>0</v>
      </c>
      <c r="L161" s="834">
        <f t="shared" si="87"/>
        <v>0</v>
      </c>
      <c r="M161" s="834">
        <f t="shared" si="87"/>
        <v>0</v>
      </c>
      <c r="N161" s="834">
        <f t="shared" si="87"/>
        <v>0</v>
      </c>
      <c r="O161" s="834">
        <f t="shared" si="87"/>
        <v>0</v>
      </c>
      <c r="P161" s="834">
        <f t="shared" si="87"/>
        <v>0</v>
      </c>
      <c r="Q161" s="834">
        <f t="shared" si="87"/>
        <v>0</v>
      </c>
      <c r="R161" s="834">
        <f t="shared" si="87"/>
        <v>0</v>
      </c>
      <c r="S161" s="834">
        <f t="shared" si="87"/>
        <v>0</v>
      </c>
      <c r="T161" s="834">
        <f t="shared" si="87"/>
        <v>0</v>
      </c>
      <c r="U161" s="834">
        <f t="shared" si="87"/>
        <v>0</v>
      </c>
      <c r="V161" s="834">
        <f t="shared" si="87"/>
        <v>0</v>
      </c>
      <c r="W161" s="834">
        <f t="shared" si="87"/>
        <v>0</v>
      </c>
      <c r="X161" s="834">
        <f t="shared" si="87"/>
        <v>0</v>
      </c>
      <c r="Y161" s="834">
        <f t="shared" si="87"/>
        <v>0</v>
      </c>
      <c r="Z161" s="834">
        <f t="shared" si="87"/>
        <v>0</v>
      </c>
      <c r="AA161" s="834">
        <f t="shared" si="87"/>
        <v>0</v>
      </c>
      <c r="AB161" s="675" t="str">
        <f t="shared" si="79"/>
        <v/>
      </c>
      <c r="AC161" s="676" t="str">
        <f ca="1">IF(G161=0,"",(OFFSET(G161,0,DuréeSimul,,)-G161)/G161/DuréeSimul)</f>
        <v/>
      </c>
    </row>
    <row r="162" spans="2:29" s="668" customFormat="1" ht="18" customHeight="1" x14ac:dyDescent="0.25">
      <c r="B162" s="849"/>
      <c r="C162" s="850" t="s">
        <v>61</v>
      </c>
      <c r="D162" s="709"/>
      <c r="E162" s="847" t="str">
        <f t="shared" ref="E162:AA162" si="88">E149</f>
        <v/>
      </c>
      <c r="F162" s="851" t="str">
        <f t="shared" si="88"/>
        <v/>
      </c>
      <c r="G162" s="852" t="str">
        <f t="shared" si="88"/>
        <v/>
      </c>
      <c r="H162" s="848" t="str">
        <f t="shared" si="88"/>
        <v/>
      </c>
      <c r="I162" s="847" t="str">
        <f t="shared" si="88"/>
        <v/>
      </c>
      <c r="J162" s="847" t="str">
        <f t="shared" si="88"/>
        <v/>
      </c>
      <c r="K162" s="847" t="str">
        <f t="shared" si="88"/>
        <v/>
      </c>
      <c r="L162" s="847" t="str">
        <f t="shared" si="88"/>
        <v/>
      </c>
      <c r="M162" s="847" t="str">
        <f t="shared" si="88"/>
        <v/>
      </c>
      <c r="N162" s="847" t="str">
        <f t="shared" si="88"/>
        <v/>
      </c>
      <c r="O162" s="847" t="str">
        <f t="shared" si="88"/>
        <v/>
      </c>
      <c r="P162" s="847" t="str">
        <f t="shared" si="88"/>
        <v/>
      </c>
      <c r="Q162" s="847" t="str">
        <f t="shared" si="88"/>
        <v/>
      </c>
      <c r="R162" s="847" t="str">
        <f t="shared" si="88"/>
        <v/>
      </c>
      <c r="S162" s="847" t="str">
        <f t="shared" si="88"/>
        <v/>
      </c>
      <c r="T162" s="847" t="str">
        <f t="shared" si="88"/>
        <v/>
      </c>
      <c r="U162" s="847" t="str">
        <f t="shared" si="88"/>
        <v/>
      </c>
      <c r="V162" s="847" t="str">
        <f t="shared" si="88"/>
        <v/>
      </c>
      <c r="W162" s="847" t="str">
        <f t="shared" si="88"/>
        <v/>
      </c>
      <c r="X162" s="847" t="str">
        <f t="shared" si="88"/>
        <v/>
      </c>
      <c r="Y162" s="847" t="str">
        <f t="shared" si="88"/>
        <v/>
      </c>
      <c r="Z162" s="847" t="str">
        <f>Z149</f>
        <v/>
      </c>
      <c r="AA162" s="853" t="str">
        <f t="shared" si="88"/>
        <v/>
      </c>
      <c r="AB162" s="675"/>
      <c r="AC162" s="676"/>
    </row>
    <row r="163" spans="2:29" s="728" customFormat="1" ht="18" customHeight="1" x14ac:dyDescent="0.25">
      <c r="B163" s="838" t="s">
        <v>350</v>
      </c>
      <c r="C163" s="839"/>
      <c r="D163" s="729"/>
      <c r="E163" s="834">
        <f t="shared" ref="E163:AA163" si="89">E110</f>
        <v>0</v>
      </c>
      <c r="F163" s="835">
        <f t="shared" si="89"/>
        <v>0</v>
      </c>
      <c r="G163" s="840">
        <f t="shared" si="89"/>
        <v>0</v>
      </c>
      <c r="H163" s="834">
        <f t="shared" si="89"/>
        <v>0</v>
      </c>
      <c r="I163" s="834">
        <f t="shared" si="89"/>
        <v>0</v>
      </c>
      <c r="J163" s="834">
        <f t="shared" si="89"/>
        <v>0</v>
      </c>
      <c r="K163" s="834">
        <f t="shared" si="89"/>
        <v>0</v>
      </c>
      <c r="L163" s="834">
        <f t="shared" si="89"/>
        <v>0</v>
      </c>
      <c r="M163" s="834">
        <f t="shared" si="89"/>
        <v>0</v>
      </c>
      <c r="N163" s="834">
        <f t="shared" si="89"/>
        <v>0</v>
      </c>
      <c r="O163" s="834">
        <f t="shared" si="89"/>
        <v>0</v>
      </c>
      <c r="P163" s="834">
        <f t="shared" si="89"/>
        <v>0</v>
      </c>
      <c r="Q163" s="834">
        <f t="shared" si="89"/>
        <v>0</v>
      </c>
      <c r="R163" s="834">
        <f t="shared" si="89"/>
        <v>0</v>
      </c>
      <c r="S163" s="834">
        <f t="shared" si="89"/>
        <v>0</v>
      </c>
      <c r="T163" s="834">
        <f t="shared" si="89"/>
        <v>0</v>
      </c>
      <c r="U163" s="834">
        <f t="shared" si="89"/>
        <v>0</v>
      </c>
      <c r="V163" s="834">
        <f t="shared" si="89"/>
        <v>0</v>
      </c>
      <c r="W163" s="834">
        <f t="shared" si="89"/>
        <v>0</v>
      </c>
      <c r="X163" s="834">
        <f t="shared" si="89"/>
        <v>0</v>
      </c>
      <c r="Y163" s="834">
        <f t="shared" si="89"/>
        <v>0</v>
      </c>
      <c r="Z163" s="834">
        <f>Z110</f>
        <v>0</v>
      </c>
      <c r="AA163" s="837">
        <f t="shared" si="89"/>
        <v>0</v>
      </c>
      <c r="AB163" s="675" t="str">
        <f t="shared" si="79"/>
        <v/>
      </c>
      <c r="AC163" s="676" t="str">
        <f ca="1">IF(G163=0,"",(OFFSET(G163,0,DuréeSimul,,)-G163)/G163/DuréeSimul)</f>
        <v/>
      </c>
    </row>
    <row r="164" spans="2:29" s="668" customFormat="1" ht="18" customHeight="1" x14ac:dyDescent="0.25">
      <c r="B164" s="849"/>
      <c r="C164" s="850" t="s">
        <v>88</v>
      </c>
      <c r="D164" s="709"/>
      <c r="E164" s="847" t="str">
        <f t="shared" ref="E164:AA164" si="90">E111</f>
        <v/>
      </c>
      <c r="F164" s="851" t="str">
        <f t="shared" si="90"/>
        <v/>
      </c>
      <c r="G164" s="852" t="str">
        <f t="shared" si="90"/>
        <v/>
      </c>
      <c r="H164" s="848" t="str">
        <f t="shared" si="90"/>
        <v/>
      </c>
      <c r="I164" s="847" t="str">
        <f t="shared" si="90"/>
        <v/>
      </c>
      <c r="J164" s="847" t="str">
        <f t="shared" si="90"/>
        <v/>
      </c>
      <c r="K164" s="847" t="str">
        <f t="shared" si="90"/>
        <v/>
      </c>
      <c r="L164" s="847" t="str">
        <f t="shared" si="90"/>
        <v/>
      </c>
      <c r="M164" s="847" t="str">
        <f t="shared" si="90"/>
        <v/>
      </c>
      <c r="N164" s="847" t="str">
        <f t="shared" si="90"/>
        <v/>
      </c>
      <c r="O164" s="847" t="str">
        <f t="shared" si="90"/>
        <v/>
      </c>
      <c r="P164" s="847" t="str">
        <f t="shared" si="90"/>
        <v/>
      </c>
      <c r="Q164" s="847" t="str">
        <f t="shared" si="90"/>
        <v/>
      </c>
      <c r="R164" s="847" t="str">
        <f t="shared" si="90"/>
        <v/>
      </c>
      <c r="S164" s="847" t="str">
        <f t="shared" si="90"/>
        <v/>
      </c>
      <c r="T164" s="847" t="str">
        <f t="shared" si="90"/>
        <v/>
      </c>
      <c r="U164" s="847" t="str">
        <f t="shared" si="90"/>
        <v/>
      </c>
      <c r="V164" s="847" t="str">
        <f t="shared" si="90"/>
        <v/>
      </c>
      <c r="W164" s="847" t="str">
        <f t="shared" si="90"/>
        <v/>
      </c>
      <c r="X164" s="847" t="str">
        <f t="shared" si="90"/>
        <v/>
      </c>
      <c r="Y164" s="847" t="str">
        <f t="shared" si="90"/>
        <v/>
      </c>
      <c r="Z164" s="847" t="str">
        <f>Z111</f>
        <v/>
      </c>
      <c r="AA164" s="853" t="str">
        <f t="shared" si="90"/>
        <v/>
      </c>
      <c r="AB164" s="675"/>
      <c r="AC164" s="676"/>
    </row>
    <row r="165" spans="2:29" s="728" customFormat="1" ht="18" customHeight="1" x14ac:dyDescent="0.25">
      <c r="B165" s="838" t="s">
        <v>351</v>
      </c>
      <c r="C165" s="839"/>
      <c r="D165" s="729"/>
      <c r="E165" s="834">
        <f t="shared" ref="E165:AA165" si="91">E132+E135</f>
        <v>0</v>
      </c>
      <c r="F165" s="835">
        <f t="shared" si="91"/>
        <v>0</v>
      </c>
      <c r="G165" s="840">
        <f t="shared" si="91"/>
        <v>0</v>
      </c>
      <c r="H165" s="834">
        <f t="shared" si="91"/>
        <v>0</v>
      </c>
      <c r="I165" s="834">
        <f t="shared" si="91"/>
        <v>0</v>
      </c>
      <c r="J165" s="834">
        <f t="shared" si="91"/>
        <v>0</v>
      </c>
      <c r="K165" s="834">
        <f t="shared" si="91"/>
        <v>0</v>
      </c>
      <c r="L165" s="834">
        <f t="shared" si="91"/>
        <v>0</v>
      </c>
      <c r="M165" s="834">
        <f t="shared" si="91"/>
        <v>0</v>
      </c>
      <c r="N165" s="834">
        <f t="shared" si="91"/>
        <v>0</v>
      </c>
      <c r="O165" s="834">
        <f t="shared" si="91"/>
        <v>0</v>
      </c>
      <c r="P165" s="834">
        <f t="shared" si="91"/>
        <v>0</v>
      </c>
      <c r="Q165" s="834">
        <f t="shared" si="91"/>
        <v>0</v>
      </c>
      <c r="R165" s="834">
        <f t="shared" si="91"/>
        <v>0</v>
      </c>
      <c r="S165" s="834">
        <f t="shared" si="91"/>
        <v>0</v>
      </c>
      <c r="T165" s="834">
        <f t="shared" si="91"/>
        <v>0</v>
      </c>
      <c r="U165" s="834">
        <f t="shared" si="91"/>
        <v>0</v>
      </c>
      <c r="V165" s="834">
        <f t="shared" si="91"/>
        <v>0</v>
      </c>
      <c r="W165" s="834">
        <f t="shared" si="91"/>
        <v>0</v>
      </c>
      <c r="X165" s="834">
        <f t="shared" si="91"/>
        <v>0</v>
      </c>
      <c r="Y165" s="834">
        <f t="shared" si="91"/>
        <v>0</v>
      </c>
      <c r="Z165" s="834">
        <f>Z132+Z135</f>
        <v>0</v>
      </c>
      <c r="AA165" s="837">
        <f t="shared" si="91"/>
        <v>0</v>
      </c>
      <c r="AB165" s="675" t="str">
        <f t="shared" si="79"/>
        <v/>
      </c>
      <c r="AC165" s="676" t="str">
        <f ca="1">IF(G165=0,"",(OFFSET(G165,0,DuréeSimul,,)-G165)/G165/DuréeSimul)</f>
        <v/>
      </c>
    </row>
    <row r="166" spans="2:29" s="668" customFormat="1" ht="18" customHeight="1" x14ac:dyDescent="0.25">
      <c r="B166" s="849"/>
      <c r="C166" s="850" t="s">
        <v>120</v>
      </c>
      <c r="D166" s="709"/>
      <c r="E166" s="847" t="str">
        <f t="shared" ref="E166:AA166" si="92">IF(E$91=0,"",E165/E$91)</f>
        <v/>
      </c>
      <c r="F166" s="851" t="str">
        <f t="shared" si="92"/>
        <v/>
      </c>
      <c r="G166" s="852" t="str">
        <f t="shared" si="92"/>
        <v/>
      </c>
      <c r="H166" s="848" t="str">
        <f t="shared" si="92"/>
        <v/>
      </c>
      <c r="I166" s="847" t="str">
        <f t="shared" si="92"/>
        <v/>
      </c>
      <c r="J166" s="847" t="str">
        <f t="shared" si="92"/>
        <v/>
      </c>
      <c r="K166" s="847" t="str">
        <f t="shared" si="92"/>
        <v/>
      </c>
      <c r="L166" s="847" t="str">
        <f t="shared" si="92"/>
        <v/>
      </c>
      <c r="M166" s="847" t="str">
        <f t="shared" si="92"/>
        <v/>
      </c>
      <c r="N166" s="847" t="str">
        <f t="shared" si="92"/>
        <v/>
      </c>
      <c r="O166" s="847" t="str">
        <f t="shared" si="92"/>
        <v/>
      </c>
      <c r="P166" s="847" t="str">
        <f t="shared" si="92"/>
        <v/>
      </c>
      <c r="Q166" s="847" t="str">
        <f t="shared" si="92"/>
        <v/>
      </c>
      <c r="R166" s="847" t="str">
        <f t="shared" si="92"/>
        <v/>
      </c>
      <c r="S166" s="847" t="str">
        <f t="shared" si="92"/>
        <v/>
      </c>
      <c r="T166" s="847" t="str">
        <f t="shared" si="92"/>
        <v/>
      </c>
      <c r="U166" s="847" t="str">
        <f t="shared" si="92"/>
        <v/>
      </c>
      <c r="V166" s="847" t="str">
        <f t="shared" si="92"/>
        <v/>
      </c>
      <c r="W166" s="847" t="str">
        <f t="shared" si="92"/>
        <v/>
      </c>
      <c r="X166" s="847" t="str">
        <f t="shared" si="92"/>
        <v/>
      </c>
      <c r="Y166" s="847" t="str">
        <f t="shared" si="92"/>
        <v/>
      </c>
      <c r="Z166" s="847" t="str">
        <f>IF(Z$91=0,"",Z165/Z$91)</f>
        <v/>
      </c>
      <c r="AA166" s="853" t="str">
        <f t="shared" si="92"/>
        <v/>
      </c>
      <c r="AB166" s="675"/>
      <c r="AC166" s="676"/>
    </row>
    <row r="167" spans="2:29" s="728" customFormat="1" ht="18" customHeight="1" x14ac:dyDescent="0.25">
      <c r="B167" s="838" t="s">
        <v>352</v>
      </c>
      <c r="C167" s="839"/>
      <c r="D167" s="729"/>
      <c r="E167" s="841" t="s">
        <v>242</v>
      </c>
      <c r="F167" s="841" t="s">
        <v>242</v>
      </c>
      <c r="G167" s="840">
        <f>G134</f>
        <v>0</v>
      </c>
      <c r="H167" s="834">
        <f t="shared" ref="H167:AA167" si="93">H134</f>
        <v>0</v>
      </c>
      <c r="I167" s="834">
        <f t="shared" si="93"/>
        <v>0</v>
      </c>
      <c r="J167" s="834">
        <f t="shared" si="93"/>
        <v>0</v>
      </c>
      <c r="K167" s="834">
        <f t="shared" si="93"/>
        <v>0</v>
      </c>
      <c r="L167" s="834">
        <f t="shared" si="93"/>
        <v>0</v>
      </c>
      <c r="M167" s="834">
        <f t="shared" si="93"/>
        <v>0</v>
      </c>
      <c r="N167" s="834">
        <f t="shared" si="93"/>
        <v>0</v>
      </c>
      <c r="O167" s="834">
        <f t="shared" si="93"/>
        <v>0</v>
      </c>
      <c r="P167" s="834">
        <f t="shared" si="93"/>
        <v>0</v>
      </c>
      <c r="Q167" s="834">
        <f t="shared" si="93"/>
        <v>0</v>
      </c>
      <c r="R167" s="834">
        <f t="shared" si="93"/>
        <v>0</v>
      </c>
      <c r="S167" s="834">
        <f t="shared" si="93"/>
        <v>0</v>
      </c>
      <c r="T167" s="834">
        <f t="shared" si="93"/>
        <v>0</v>
      </c>
      <c r="U167" s="834">
        <f t="shared" si="93"/>
        <v>0</v>
      </c>
      <c r="V167" s="834">
        <f t="shared" si="93"/>
        <v>0</v>
      </c>
      <c r="W167" s="834">
        <f t="shared" si="93"/>
        <v>0</v>
      </c>
      <c r="X167" s="834">
        <f t="shared" si="93"/>
        <v>0</v>
      </c>
      <c r="Y167" s="834">
        <f t="shared" si="93"/>
        <v>0</v>
      </c>
      <c r="Z167" s="834">
        <f t="shared" si="93"/>
        <v>0</v>
      </c>
      <c r="AA167" s="834">
        <f t="shared" si="93"/>
        <v>0</v>
      </c>
      <c r="AB167" s="843" t="s">
        <v>242</v>
      </c>
      <c r="AC167" s="676" t="str">
        <f ca="1">IF(G167=0,"",(OFFSET(G167,0,DuréeSimul,,)-G167)/G167/DuréeSimul)</f>
        <v/>
      </c>
    </row>
    <row r="168" spans="2:29" s="668" customFormat="1" ht="18" customHeight="1" x14ac:dyDescent="0.25">
      <c r="B168" s="849"/>
      <c r="C168" s="850" t="s">
        <v>124</v>
      </c>
      <c r="D168" s="709"/>
      <c r="E168" s="847"/>
      <c r="F168" s="851"/>
      <c r="G168" s="852" t="str">
        <f>IF(G$91=0,"",G167/G$91)</f>
        <v/>
      </c>
      <c r="H168" s="848" t="str">
        <f t="shared" ref="H168:AA168" si="94">IF(H$91=0,"",H167/H$91)</f>
        <v/>
      </c>
      <c r="I168" s="847" t="str">
        <f t="shared" si="94"/>
        <v/>
      </c>
      <c r="J168" s="847" t="str">
        <f t="shared" si="94"/>
        <v/>
      </c>
      <c r="K168" s="847" t="str">
        <f t="shared" si="94"/>
        <v/>
      </c>
      <c r="L168" s="847" t="str">
        <f t="shared" si="94"/>
        <v/>
      </c>
      <c r="M168" s="847" t="str">
        <f t="shared" si="94"/>
        <v/>
      </c>
      <c r="N168" s="847" t="str">
        <f t="shared" si="94"/>
        <v/>
      </c>
      <c r="O168" s="847" t="str">
        <f t="shared" si="94"/>
        <v/>
      </c>
      <c r="P168" s="847" t="str">
        <f t="shared" si="94"/>
        <v/>
      </c>
      <c r="Q168" s="847" t="str">
        <f t="shared" si="94"/>
        <v/>
      </c>
      <c r="R168" s="847" t="str">
        <f t="shared" si="94"/>
        <v/>
      </c>
      <c r="S168" s="847" t="str">
        <f t="shared" si="94"/>
        <v/>
      </c>
      <c r="T168" s="847" t="str">
        <f t="shared" si="94"/>
        <v/>
      </c>
      <c r="U168" s="847" t="str">
        <f t="shared" si="94"/>
        <v/>
      </c>
      <c r="V168" s="847" t="str">
        <f t="shared" si="94"/>
        <v/>
      </c>
      <c r="W168" s="847" t="str">
        <f t="shared" si="94"/>
        <v/>
      </c>
      <c r="X168" s="847" t="str">
        <f t="shared" si="94"/>
        <v/>
      </c>
      <c r="Y168" s="847" t="str">
        <f t="shared" si="94"/>
        <v/>
      </c>
      <c r="Z168" s="847" t="str">
        <f t="shared" si="94"/>
        <v/>
      </c>
      <c r="AA168" s="853" t="str">
        <f t="shared" si="94"/>
        <v/>
      </c>
      <c r="AB168" s="675"/>
      <c r="AC168" s="676"/>
    </row>
    <row r="169" spans="2:29" x14ac:dyDescent="0.25">
      <c r="D169" s="299"/>
    </row>
    <row r="170" spans="2:29" x14ac:dyDescent="0.25">
      <c r="D170" s="299"/>
    </row>
    <row r="171" spans="2:29" x14ac:dyDescent="0.25">
      <c r="D171" s="299"/>
    </row>
    <row r="172" spans="2:29" x14ac:dyDescent="0.25">
      <c r="D172" s="299"/>
    </row>
    <row r="173" spans="2:29" x14ac:dyDescent="0.25">
      <c r="D173" s="299"/>
    </row>
    <row r="174" spans="2:29" x14ac:dyDescent="0.25">
      <c r="D174" s="299"/>
    </row>
  </sheetData>
  <sheetProtection password="82B4" sheet="1" objects="1" scenarios="1"/>
  <dataConsolidate/>
  <mergeCells count="25">
    <mergeCell ref="A146:C146"/>
    <mergeCell ref="AB146:AB147"/>
    <mergeCell ref="AC146:AC147"/>
    <mergeCell ref="A151:C151"/>
    <mergeCell ref="AB151:AB152"/>
    <mergeCell ref="AC151:AC152"/>
    <mergeCell ref="A96:C96"/>
    <mergeCell ref="AB96:AB97"/>
    <mergeCell ref="AC96:AC97"/>
    <mergeCell ref="A113:C113"/>
    <mergeCell ref="AB113:AB114"/>
    <mergeCell ref="AC113:AC114"/>
    <mergeCell ref="AC8:AC9"/>
    <mergeCell ref="A50:C50"/>
    <mergeCell ref="AB50:AB51"/>
    <mergeCell ref="AC50:AC51"/>
    <mergeCell ref="A60:C60"/>
    <mergeCell ref="AB60:AB61"/>
    <mergeCell ref="AC60:AC61"/>
    <mergeCell ref="B2:Q2"/>
    <mergeCell ref="E4:F4"/>
    <mergeCell ref="B6:Q6"/>
    <mergeCell ref="A8:C8"/>
    <mergeCell ref="AB8:AB9"/>
    <mergeCell ref="M3:O3"/>
  </mergeCells>
  <conditionalFormatting sqref="E4:F4">
    <cfRule type="cellIs" dxfId="18" priority="10" stopIfTrue="1" operator="equal">
      <formula>"Finalisé"</formula>
    </cfRule>
  </conditionalFormatting>
  <conditionalFormatting sqref="E151:AA151">
    <cfRule type="expression" dxfId="17" priority="8" stopIfTrue="1">
      <formula>IF(OR(E151="Démarrage du PRE",E151="Fin du PRE"),TRUE,FALSE)</formula>
    </cfRule>
  </conditionalFormatting>
  <conditionalFormatting sqref="E8:AA8">
    <cfRule type="expression" dxfId="16" priority="1" stopIfTrue="1">
      <formula>IF(OR(E8="Démarrage du PRE",E8="Fin du PRE"),TRUE,FALSE)</formula>
    </cfRule>
    <cfRule type="expression" dxfId="15" priority="7" stopIfTrue="1">
      <formula>IF(OR(E8="Démarrage du projet",E8="Fin du projet"),TRUE,FALSE)</formula>
    </cfRule>
  </conditionalFormatting>
  <conditionalFormatting sqref="E50:AA50 E60:AA60 E96:AA96 E113:AA113 E146:AA146">
    <cfRule type="expression" dxfId="14" priority="6" stopIfTrue="1">
      <formula>IF(OR(E50="Démarrage du projet",E50="Fin du projet"),TRUE,FALSE)</formula>
    </cfRule>
  </conditionalFormatting>
  <dataValidations disablePrompts="1" count="1">
    <dataValidation type="list" allowBlank="1" showInputMessage="1" showErrorMessage="1" sqref="E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47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70"/>
  <sheetViews>
    <sheetView showGridLines="0" zoomScaleNormal="100" workbookViewId="0">
      <pane ySplit="4" topLeftCell="A5" activePane="bottomLeft" state="frozen"/>
      <selection pane="bottomLeft" activeCell="C7" sqref="C7:D7"/>
    </sheetView>
  </sheetViews>
  <sheetFormatPr baseColWidth="10" defaultColWidth="9.140625" defaultRowHeight="15" x14ac:dyDescent="0.25"/>
  <cols>
    <col min="1" max="1" width="3.7109375" style="50" customWidth="1"/>
    <col min="2" max="2" width="60.28515625" style="50" customWidth="1"/>
    <col min="3" max="3" width="42" style="50" customWidth="1"/>
    <col min="4" max="4" width="16.7109375" style="50" customWidth="1"/>
    <col min="5" max="5" width="15.7109375" style="50" hidden="1" customWidth="1"/>
    <col min="6" max="6" width="22" style="50" customWidth="1"/>
    <col min="7" max="16384" width="9.140625" style="50"/>
  </cols>
  <sheetData>
    <row r="1" spans="2:12" x14ac:dyDescent="0.25">
      <c r="L1" s="261"/>
    </row>
    <row r="2" spans="2:12" ht="3.95" customHeight="1" x14ac:dyDescent="0.35">
      <c r="B2" s="51"/>
      <c r="C2" s="51"/>
      <c r="D2" s="51"/>
      <c r="E2" s="51"/>
      <c r="F2" s="63"/>
      <c r="G2" s="63"/>
      <c r="H2" s="63"/>
      <c r="I2" s="51"/>
    </row>
    <row r="3" spans="2:12" ht="23.25" x14ac:dyDescent="0.35">
      <c r="B3" s="51" t="s">
        <v>49</v>
      </c>
      <c r="C3" s="51"/>
      <c r="D3" s="51"/>
      <c r="E3" s="51"/>
      <c r="F3" s="63" t="s">
        <v>227</v>
      </c>
      <c r="G3" s="1082" t="s">
        <v>224</v>
      </c>
      <c r="H3" s="1082"/>
      <c r="I3" s="51"/>
      <c r="J3" s="432"/>
    </row>
    <row r="4" spans="2:12" ht="3.95" customHeight="1" x14ac:dyDescent="0.35">
      <c r="B4" s="51"/>
      <c r="C4" s="51"/>
      <c r="D4" s="51"/>
      <c r="E4" s="51"/>
      <c r="F4" s="63"/>
      <c r="G4" s="63"/>
      <c r="H4" s="63"/>
      <c r="I4" s="51"/>
    </row>
    <row r="6" spans="2:12" x14ac:dyDescent="0.25">
      <c r="B6" s="64" t="s">
        <v>34</v>
      </c>
      <c r="C6" s="1073"/>
      <c r="D6" s="1073"/>
      <c r="E6" s="65"/>
      <c r="F6" s="1071" t="s">
        <v>180</v>
      </c>
      <c r="G6" s="1071"/>
      <c r="H6" s="1071"/>
      <c r="K6" s="66" t="s">
        <v>182</v>
      </c>
      <c r="L6" s="66"/>
    </row>
    <row r="7" spans="2:12" x14ac:dyDescent="0.25">
      <c r="B7" s="64" t="s">
        <v>154</v>
      </c>
      <c r="C7" s="1085"/>
      <c r="D7" s="1086"/>
      <c r="F7" s="1072">
        <v>2010</v>
      </c>
      <c r="G7" s="1072"/>
      <c r="H7" s="1072"/>
      <c r="K7" s="66">
        <f>MAX(DuréeSimulInvest,DuréeSimulPRE)</f>
        <v>0</v>
      </c>
      <c r="L7" s="66"/>
    </row>
    <row r="8" spans="2:12" x14ac:dyDescent="0.25">
      <c r="B8" s="64" t="s">
        <v>268</v>
      </c>
      <c r="C8" s="1074"/>
      <c r="D8" s="1074"/>
      <c r="E8" s="67"/>
    </row>
    <row r="9" spans="2:12" x14ac:dyDescent="0.25">
      <c r="B9" s="64" t="s">
        <v>55</v>
      </c>
      <c r="C9" s="1074"/>
      <c r="D9" s="1074"/>
      <c r="E9" s="68"/>
    </row>
    <row r="10" spans="2:12" x14ac:dyDescent="0.25">
      <c r="B10" s="185" t="s">
        <v>267</v>
      </c>
      <c r="C10" s="1074"/>
      <c r="D10" s="1074"/>
    </row>
    <row r="11" spans="2:12" x14ac:dyDescent="0.25">
      <c r="B11" s="69"/>
      <c r="C11" s="69"/>
    </row>
    <row r="12" spans="2:12" x14ac:dyDescent="0.25">
      <c r="B12" s="186" t="s">
        <v>300</v>
      </c>
      <c r="C12" s="187"/>
      <c r="D12" s="187"/>
      <c r="E12" s="187"/>
      <c r="F12" s="188"/>
      <c r="G12" s="188"/>
      <c r="H12" s="188"/>
      <c r="I12" s="188"/>
    </row>
    <row r="13" spans="2:12" ht="35.25" customHeight="1" x14ac:dyDescent="0.25">
      <c r="B13" s="70" t="s">
        <v>56</v>
      </c>
      <c r="C13" s="1083" t="s">
        <v>176</v>
      </c>
      <c r="D13" s="1084"/>
      <c r="E13" s="1087">
        <f>IF(Volet="","",MATCH(C13,ChoixVolet,0))</f>
        <v>2</v>
      </c>
      <c r="F13" s="1088"/>
    </row>
    <row r="14" spans="2:12" ht="18" hidden="1" customHeight="1" x14ac:dyDescent="0.25">
      <c r="B14" s="72"/>
      <c r="C14" s="1077" t="s">
        <v>178</v>
      </c>
      <c r="D14" s="1078"/>
      <c r="F14" s="1089"/>
    </row>
    <row r="15" spans="2:12" s="74" customFormat="1" ht="18" hidden="1" customHeight="1" x14ac:dyDescent="0.25">
      <c r="B15" s="72"/>
      <c r="C15" s="176" t="s">
        <v>57</v>
      </c>
      <c r="D15" s="189"/>
      <c r="F15" s="1089"/>
    </row>
    <row r="16" spans="2:12" s="74" customFormat="1" ht="18" hidden="1" customHeight="1" x14ac:dyDescent="0.25">
      <c r="B16" s="72"/>
      <c r="C16" s="176" t="s">
        <v>79</v>
      </c>
      <c r="D16" s="190"/>
      <c r="I16" s="75"/>
    </row>
    <row r="17" spans="2:9" s="74" customFormat="1" hidden="1" x14ac:dyDescent="0.25">
      <c r="B17" s="72"/>
      <c r="C17" s="176" t="s">
        <v>80</v>
      </c>
      <c r="D17" s="177"/>
    </row>
    <row r="18" spans="2:9" s="74" customFormat="1" ht="22.5" hidden="1" x14ac:dyDescent="0.25">
      <c r="B18" s="72"/>
      <c r="C18" s="176" t="s">
        <v>181</v>
      </c>
      <c r="D18" s="178"/>
      <c r="E18" s="1067" t="str">
        <f>IF(OR(AnnéeFinInvest="",C10=""),"","Minimum " &amp; AnnéeFinInvest+3-AnnéeN &amp; " ans - Maximum 20 ans")</f>
        <v/>
      </c>
      <c r="F18" s="1068"/>
    </row>
    <row r="19" spans="2:9" s="74" customFormat="1" ht="18" hidden="1" customHeight="1" x14ac:dyDescent="0.25">
      <c r="B19" s="72"/>
      <c r="C19" s="1075" t="s">
        <v>179</v>
      </c>
      <c r="D19" s="1076"/>
      <c r="E19" s="76"/>
      <c r="F19" s="50"/>
    </row>
    <row r="20" spans="2:9" s="74" customFormat="1" ht="18" customHeight="1" x14ac:dyDescent="0.25">
      <c r="B20" s="72"/>
      <c r="C20" s="73" t="s">
        <v>58</v>
      </c>
      <c r="D20" s="177"/>
      <c r="F20" s="50"/>
    </row>
    <row r="21" spans="2:9" s="74" customFormat="1" ht="18" customHeight="1" x14ac:dyDescent="0.25">
      <c r="B21" s="72"/>
      <c r="C21" s="73" t="s">
        <v>81</v>
      </c>
      <c r="D21" s="178"/>
      <c r="E21" s="76"/>
      <c r="F21" s="50"/>
    </row>
    <row r="22" spans="2:9" s="74" customFormat="1" ht="25.5" customHeight="1" x14ac:dyDescent="0.25">
      <c r="B22" s="77"/>
      <c r="C22" s="73" t="s">
        <v>181</v>
      </c>
      <c r="D22" s="1064"/>
      <c r="E22" s="1067" t="str">
        <f>IF(OR(AnnéeDemPRE="",C10=""),"","Minimum " &amp; MAX(AnnéeDemPRE+DuréePRE,AnnéeFinInvest)+3-AnnéeN &amp; " ans - Maximum 20 ans")</f>
        <v/>
      </c>
      <c r="F22" s="1068"/>
      <c r="G22" s="1068"/>
    </row>
    <row r="23" spans="2:9" x14ac:dyDescent="0.25">
      <c r="B23" s="253"/>
      <c r="C23" s="251" t="s">
        <v>254</v>
      </c>
      <c r="D23" s="249"/>
    </row>
    <row r="24" spans="2:9" ht="24.95" customHeight="1" x14ac:dyDescent="0.25">
      <c r="B24" s="252"/>
      <c r="C24" s="863" t="s">
        <v>408</v>
      </c>
      <c r="D24" s="17"/>
      <c r="E24" s="192"/>
    </row>
    <row r="25" spans="2:9" s="78" customFormat="1" ht="8.1" customHeight="1" x14ac:dyDescent="0.25"/>
    <row r="26" spans="2:9" x14ac:dyDescent="0.25">
      <c r="B26" s="186" t="s">
        <v>299</v>
      </c>
      <c r="C26" s="187"/>
      <c r="D26" s="187"/>
      <c r="E26" s="187"/>
      <c r="F26" s="188"/>
      <c r="G26" s="188"/>
      <c r="H26" s="188"/>
      <c r="I26" s="188"/>
    </row>
    <row r="27" spans="2:9" ht="24.95" customHeight="1" x14ac:dyDescent="0.25">
      <c r="B27" s="1065" t="s">
        <v>151</v>
      </c>
      <c r="C27" s="79" t="s">
        <v>130</v>
      </c>
      <c r="D27" s="17"/>
      <c r="E27" s="1079" t="s">
        <v>131</v>
      </c>
      <c r="F27" s="1080"/>
      <c r="G27" s="1080"/>
      <c r="H27" s="1081"/>
      <c r="I27" s="17"/>
    </row>
    <row r="28" spans="2:9" ht="24.95" customHeight="1" x14ac:dyDescent="0.25">
      <c r="B28" s="1066"/>
      <c r="C28" s="79" t="s">
        <v>152</v>
      </c>
      <c r="D28" s="17"/>
      <c r="E28" s="1079" t="s">
        <v>155</v>
      </c>
      <c r="F28" s="1080"/>
      <c r="G28" s="1080"/>
      <c r="H28" s="1081"/>
      <c r="I28" s="17"/>
    </row>
    <row r="29" spans="2:9" ht="24.95" customHeight="1" x14ac:dyDescent="0.25">
      <c r="B29" s="1066"/>
      <c r="C29" s="79" t="s">
        <v>153</v>
      </c>
      <c r="D29" s="17"/>
      <c r="E29" s="1079" t="s">
        <v>156</v>
      </c>
      <c r="F29" s="1080"/>
      <c r="G29" s="1080"/>
      <c r="H29" s="1081"/>
      <c r="I29" s="17"/>
    </row>
    <row r="30" spans="2:9" s="78" customFormat="1" ht="8.1" customHeight="1" x14ac:dyDescent="0.25"/>
    <row r="31" spans="2:9" ht="24.95" hidden="1" customHeight="1" x14ac:dyDescent="0.25">
      <c r="B31" s="254" t="s">
        <v>189</v>
      </c>
      <c r="C31" s="73" t="s">
        <v>82</v>
      </c>
      <c r="D31" s="232"/>
      <c r="E31" s="192"/>
      <c r="F31" s="80"/>
      <c r="H31" s="65"/>
    </row>
    <row r="32" spans="2:9" s="78" customFormat="1" ht="8.1" hidden="1" customHeight="1" x14ac:dyDescent="0.25"/>
    <row r="33" spans="1:10" s="74" customFormat="1" hidden="1" x14ac:dyDescent="0.25"/>
    <row r="34" spans="1:10" s="74" customFormat="1" ht="18" hidden="1" customHeight="1" x14ac:dyDescent="0.25">
      <c r="B34" s="248" t="s">
        <v>175</v>
      </c>
      <c r="C34" s="73" t="s">
        <v>59</v>
      </c>
      <c r="D34" s="177"/>
      <c r="E34" s="76"/>
      <c r="F34" s="50"/>
    </row>
    <row r="35" spans="1:10" s="158" customFormat="1" ht="15.75" thickBot="1" x14ac:dyDescent="0.3">
      <c r="C35" s="159"/>
      <c r="D35" s="162"/>
      <c r="E35" s="201"/>
      <c r="F35" s="160"/>
      <c r="H35" s="161"/>
    </row>
    <row r="36" spans="1:10" s="158" customFormat="1" ht="15.75" hidden="1" thickBot="1" x14ac:dyDescent="0.3">
      <c r="C36" s="163"/>
      <c r="D36" s="196" t="s">
        <v>302</v>
      </c>
      <c r="E36" s="193" t="s">
        <v>301</v>
      </c>
      <c r="F36" s="160"/>
      <c r="H36" s="161"/>
    </row>
    <row r="37" spans="1:10" s="78" customFormat="1" ht="18" hidden="1" customHeight="1" x14ac:dyDescent="0.25">
      <c r="A37" s="50"/>
      <c r="B37" s="1069" t="s">
        <v>63</v>
      </c>
      <c r="C37" s="164" t="s">
        <v>342</v>
      </c>
      <c r="D37" s="197"/>
      <c r="E37" s="194"/>
      <c r="F37" s="50"/>
      <c r="G37" s="50"/>
      <c r="H37" s="50"/>
      <c r="I37" s="50"/>
      <c r="J37" s="50"/>
    </row>
    <row r="38" spans="1:10" s="78" customFormat="1" ht="18" hidden="1" customHeight="1" thickBot="1" x14ac:dyDescent="0.3">
      <c r="A38" s="50"/>
      <c r="B38" s="1070"/>
      <c r="C38" s="165" t="s">
        <v>343</v>
      </c>
      <c r="D38" s="198"/>
      <c r="E38" s="195"/>
      <c r="F38" s="81"/>
      <c r="G38" s="82"/>
      <c r="I38" s="65"/>
      <c r="J38" s="83"/>
    </row>
    <row r="39" spans="1:10" s="78" customFormat="1" ht="24.95" customHeight="1" x14ac:dyDescent="0.25">
      <c r="B39" s="1090" t="s">
        <v>269</v>
      </c>
      <c r="C39" s="166" t="s">
        <v>113</v>
      </c>
      <c r="D39" s="1093"/>
      <c r="E39" s="1094"/>
      <c r="F39" s="240"/>
      <c r="G39" s="82"/>
      <c r="I39" s="65"/>
    </row>
    <row r="40" spans="1:10" s="78" customFormat="1" ht="24.95" customHeight="1" x14ac:dyDescent="0.25">
      <c r="B40" s="1091"/>
      <c r="C40" s="219" t="s">
        <v>133</v>
      </c>
      <c r="D40" s="1095"/>
      <c r="E40" s="1096"/>
      <c r="F40" s="240"/>
      <c r="G40" s="82"/>
      <c r="I40" s="65"/>
    </row>
    <row r="41" spans="1:10" s="78" customFormat="1" hidden="1" x14ac:dyDescent="0.25">
      <c r="B41" s="1091"/>
      <c r="C41" s="167" t="s">
        <v>281</v>
      </c>
      <c r="D41" s="207"/>
      <c r="E41" s="208"/>
      <c r="F41" s="240"/>
      <c r="G41" s="82"/>
      <c r="I41" s="65"/>
    </row>
    <row r="42" spans="1:10" s="78" customFormat="1" x14ac:dyDescent="0.25">
      <c r="B42" s="1091"/>
      <c r="C42" s="206" t="s">
        <v>326</v>
      </c>
      <c r="D42" s="209"/>
      <c r="E42" s="210"/>
      <c r="F42" s="241"/>
      <c r="G42" s="82"/>
      <c r="I42" s="65"/>
    </row>
    <row r="43" spans="1:10" s="78" customFormat="1" x14ac:dyDescent="0.25">
      <c r="B43" s="1091"/>
      <c r="C43" s="167" t="s">
        <v>157</v>
      </c>
      <c r="D43" s="199"/>
      <c r="E43" s="179"/>
      <c r="F43" s="240"/>
      <c r="G43" s="82"/>
      <c r="I43" s="65"/>
    </row>
    <row r="44" spans="1:10" s="78" customFormat="1" x14ac:dyDescent="0.25">
      <c r="B44" s="1091"/>
      <c r="C44" s="167" t="s">
        <v>188</v>
      </c>
      <c r="D44" s="204"/>
      <c r="E44" s="205"/>
      <c r="F44" s="241"/>
      <c r="G44" s="82"/>
      <c r="I44" s="65"/>
    </row>
    <row r="45" spans="1:10" s="78" customFormat="1" ht="18" customHeight="1" x14ac:dyDescent="0.25">
      <c r="B45" s="1091"/>
      <c r="C45" s="167" t="s">
        <v>258</v>
      </c>
      <c r="D45" s="200"/>
      <c r="E45" s="169"/>
      <c r="F45" s="240"/>
      <c r="G45" s="82"/>
      <c r="I45" s="65"/>
    </row>
    <row r="46" spans="1:10" s="78" customFormat="1" ht="18" customHeight="1" thickBot="1" x14ac:dyDescent="0.3">
      <c r="B46" s="1091"/>
      <c r="C46" s="168" t="s">
        <v>257</v>
      </c>
      <c r="D46" s="202"/>
      <c r="E46" s="203"/>
      <c r="F46" s="240"/>
      <c r="G46" s="82"/>
      <c r="I46" s="65"/>
    </row>
    <row r="47" spans="1:10" s="78" customFormat="1" ht="24.95" customHeight="1" x14ac:dyDescent="0.25">
      <c r="B47" s="1091"/>
      <c r="C47" s="166" t="s">
        <v>113</v>
      </c>
      <c r="D47" s="1093"/>
      <c r="E47" s="1094"/>
      <c r="F47" s="240"/>
      <c r="G47" s="82"/>
      <c r="I47" s="65"/>
    </row>
    <row r="48" spans="1:10" s="78" customFormat="1" ht="24.95" customHeight="1" x14ac:dyDescent="0.25">
      <c r="B48" s="1091"/>
      <c r="C48" s="219" t="s">
        <v>133</v>
      </c>
      <c r="D48" s="1095"/>
      <c r="E48" s="1096"/>
      <c r="F48" s="240"/>
      <c r="G48" s="82"/>
      <c r="I48" s="65"/>
    </row>
    <row r="49" spans="2:9" s="78" customFormat="1" ht="18" hidden="1" customHeight="1" x14ac:dyDescent="0.25">
      <c r="B49" s="1091"/>
      <c r="C49" s="167" t="s">
        <v>281</v>
      </c>
      <c r="D49" s="207"/>
      <c r="E49" s="208"/>
      <c r="F49" s="240"/>
      <c r="G49" s="82"/>
      <c r="I49" s="65"/>
    </row>
    <row r="50" spans="2:9" s="78" customFormat="1" ht="18" customHeight="1" x14ac:dyDescent="0.25">
      <c r="B50" s="1091"/>
      <c r="C50" s="206" t="s">
        <v>326</v>
      </c>
      <c r="D50" s="209"/>
      <c r="E50" s="210"/>
      <c r="F50" s="240"/>
      <c r="G50" s="82"/>
      <c r="I50" s="65"/>
    </row>
    <row r="51" spans="2:9" s="78" customFormat="1" x14ac:dyDescent="0.25">
      <c r="B51" s="1091"/>
      <c r="C51" s="167" t="s">
        <v>157</v>
      </c>
      <c r="D51" s="199"/>
      <c r="E51" s="179"/>
      <c r="F51" s="240"/>
      <c r="G51" s="82"/>
      <c r="I51" s="65"/>
    </row>
    <row r="52" spans="2:9" s="78" customFormat="1" x14ac:dyDescent="0.25">
      <c r="B52" s="1091"/>
      <c r="C52" s="167" t="s">
        <v>188</v>
      </c>
      <c r="D52" s="204"/>
      <c r="E52" s="205"/>
      <c r="F52" s="240"/>
      <c r="G52" s="82"/>
      <c r="I52" s="65"/>
    </row>
    <row r="53" spans="2:9" s="78" customFormat="1" ht="18" customHeight="1" x14ac:dyDescent="0.25">
      <c r="B53" s="1091"/>
      <c r="C53" s="167" t="s">
        <v>258</v>
      </c>
      <c r="D53" s="200"/>
      <c r="E53" s="169"/>
      <c r="F53" s="240"/>
      <c r="G53" s="82"/>
      <c r="I53" s="65"/>
    </row>
    <row r="54" spans="2:9" s="78" customFormat="1" ht="18" customHeight="1" thickBot="1" x14ac:dyDescent="0.3">
      <c r="B54" s="1091"/>
      <c r="C54" s="168" t="s">
        <v>257</v>
      </c>
      <c r="D54" s="202"/>
      <c r="E54" s="203"/>
      <c r="F54" s="240"/>
      <c r="G54" s="82"/>
      <c r="I54" s="65"/>
    </row>
    <row r="55" spans="2:9" s="78" customFormat="1" ht="24.95" customHeight="1" x14ac:dyDescent="0.25">
      <c r="B55" s="1091"/>
      <c r="C55" s="166" t="s">
        <v>113</v>
      </c>
      <c r="D55" s="1093"/>
      <c r="E55" s="1094"/>
      <c r="F55" s="240"/>
      <c r="G55" s="82"/>
      <c r="I55" s="65"/>
    </row>
    <row r="56" spans="2:9" s="78" customFormat="1" ht="24.95" customHeight="1" x14ac:dyDescent="0.25">
      <c r="B56" s="1091"/>
      <c r="C56" s="219" t="s">
        <v>133</v>
      </c>
      <c r="D56" s="1095"/>
      <c r="E56" s="1096"/>
      <c r="F56" s="240"/>
      <c r="G56" s="82"/>
      <c r="I56" s="65"/>
    </row>
    <row r="57" spans="2:9" s="78" customFormat="1" ht="18" hidden="1" customHeight="1" x14ac:dyDescent="0.25">
      <c r="B57" s="1091"/>
      <c r="C57" s="167" t="s">
        <v>281</v>
      </c>
      <c r="D57" s="207"/>
      <c r="E57" s="208"/>
      <c r="F57" s="240"/>
      <c r="G57" s="82"/>
      <c r="I57" s="65"/>
    </row>
    <row r="58" spans="2:9" s="78" customFormat="1" ht="18" customHeight="1" x14ac:dyDescent="0.25">
      <c r="B58" s="1091"/>
      <c r="C58" s="206" t="s">
        <v>326</v>
      </c>
      <c r="D58" s="209"/>
      <c r="E58" s="210"/>
      <c r="F58" s="240"/>
      <c r="G58" s="82"/>
      <c r="I58" s="65"/>
    </row>
    <row r="59" spans="2:9" s="78" customFormat="1" x14ac:dyDescent="0.25">
      <c r="B59" s="1091"/>
      <c r="C59" s="167" t="s">
        <v>157</v>
      </c>
      <c r="D59" s="199"/>
      <c r="E59" s="179"/>
      <c r="F59" s="240"/>
      <c r="G59" s="82"/>
      <c r="I59" s="65"/>
    </row>
    <row r="60" spans="2:9" s="78" customFormat="1" x14ac:dyDescent="0.25">
      <c r="B60" s="1091"/>
      <c r="C60" s="167" t="s">
        <v>188</v>
      </c>
      <c r="D60" s="204"/>
      <c r="E60" s="205"/>
      <c r="F60" s="240"/>
      <c r="G60" s="82"/>
      <c r="I60" s="65"/>
    </row>
    <row r="61" spans="2:9" s="78" customFormat="1" ht="18" customHeight="1" x14ac:dyDescent="0.25">
      <c r="B61" s="1091"/>
      <c r="C61" s="167" t="s">
        <v>258</v>
      </c>
      <c r="D61" s="200"/>
      <c r="E61" s="169"/>
      <c r="F61" s="240"/>
      <c r="G61" s="82"/>
      <c r="I61" s="65"/>
    </row>
    <row r="62" spans="2:9" s="78" customFormat="1" ht="18" customHeight="1" thickBot="1" x14ac:dyDescent="0.3">
      <c r="B62" s="1091"/>
      <c r="C62" s="168" t="s">
        <v>257</v>
      </c>
      <c r="D62" s="202"/>
      <c r="E62" s="203"/>
      <c r="F62" s="240"/>
      <c r="G62" s="82"/>
      <c r="I62" s="65"/>
    </row>
    <row r="63" spans="2:9" s="78" customFormat="1" ht="24.95" customHeight="1" x14ac:dyDescent="0.25">
      <c r="B63" s="1091"/>
      <c r="C63" s="166" t="s">
        <v>113</v>
      </c>
      <c r="D63" s="1093"/>
      <c r="E63" s="1094"/>
      <c r="F63" s="240"/>
      <c r="G63" s="82"/>
      <c r="I63" s="65"/>
    </row>
    <row r="64" spans="2:9" s="78" customFormat="1" ht="24.95" customHeight="1" x14ac:dyDescent="0.25">
      <c r="B64" s="1091"/>
      <c r="C64" s="219" t="s">
        <v>133</v>
      </c>
      <c r="D64" s="1095"/>
      <c r="E64" s="1096"/>
      <c r="F64" s="240"/>
      <c r="G64" s="82"/>
      <c r="I64" s="65"/>
    </row>
    <row r="65" spans="2:9" s="78" customFormat="1" ht="18" hidden="1" customHeight="1" x14ac:dyDescent="0.25">
      <c r="B65" s="1091"/>
      <c r="C65" s="167" t="s">
        <v>281</v>
      </c>
      <c r="D65" s="207"/>
      <c r="E65" s="208"/>
      <c r="F65" s="240"/>
      <c r="G65" s="82"/>
      <c r="I65" s="65"/>
    </row>
    <row r="66" spans="2:9" s="78" customFormat="1" ht="18" customHeight="1" x14ac:dyDescent="0.25">
      <c r="B66" s="1091"/>
      <c r="C66" s="206" t="s">
        <v>326</v>
      </c>
      <c r="D66" s="209"/>
      <c r="E66" s="210"/>
      <c r="F66" s="240"/>
      <c r="G66" s="82"/>
      <c r="I66" s="65"/>
    </row>
    <row r="67" spans="2:9" s="78" customFormat="1" x14ac:dyDescent="0.25">
      <c r="B67" s="1091"/>
      <c r="C67" s="167" t="s">
        <v>157</v>
      </c>
      <c r="D67" s="199"/>
      <c r="E67" s="179"/>
      <c r="F67" s="240"/>
      <c r="G67" s="82"/>
      <c r="I67" s="65"/>
    </row>
    <row r="68" spans="2:9" s="78" customFormat="1" x14ac:dyDescent="0.25">
      <c r="B68" s="1091"/>
      <c r="C68" s="167" t="s">
        <v>188</v>
      </c>
      <c r="D68" s="204"/>
      <c r="E68" s="205"/>
      <c r="F68" s="240"/>
      <c r="G68" s="82"/>
      <c r="I68" s="65"/>
    </row>
    <row r="69" spans="2:9" s="78" customFormat="1" ht="18" customHeight="1" x14ac:dyDescent="0.25">
      <c r="B69" s="1091"/>
      <c r="C69" s="167" t="s">
        <v>258</v>
      </c>
      <c r="D69" s="200"/>
      <c r="E69" s="169"/>
      <c r="F69" s="240"/>
      <c r="G69" s="82"/>
      <c r="I69" s="65"/>
    </row>
    <row r="70" spans="2:9" s="78" customFormat="1" ht="18" customHeight="1" thickBot="1" x14ac:dyDescent="0.3">
      <c r="B70" s="1092"/>
      <c r="C70" s="168" t="s">
        <v>257</v>
      </c>
      <c r="D70" s="202"/>
      <c r="E70" s="203"/>
      <c r="F70" s="240"/>
      <c r="G70" s="82"/>
      <c r="I70" s="65"/>
    </row>
  </sheetData>
  <dataConsolidate/>
  <mergeCells count="29">
    <mergeCell ref="B39:B70"/>
    <mergeCell ref="D39:E39"/>
    <mergeCell ref="D47:E47"/>
    <mergeCell ref="D55:E55"/>
    <mergeCell ref="D63:E63"/>
    <mergeCell ref="D40:E40"/>
    <mergeCell ref="D48:E48"/>
    <mergeCell ref="D56:E56"/>
    <mergeCell ref="D64:E64"/>
    <mergeCell ref="G3:H3"/>
    <mergeCell ref="C13:D13"/>
    <mergeCell ref="C7:D7"/>
    <mergeCell ref="E27:H27"/>
    <mergeCell ref="E18:F18"/>
    <mergeCell ref="E13:F13"/>
    <mergeCell ref="F14:F15"/>
    <mergeCell ref="B27:B29"/>
    <mergeCell ref="E22:G22"/>
    <mergeCell ref="B37:B38"/>
    <mergeCell ref="F6:H6"/>
    <mergeCell ref="F7:H7"/>
    <mergeCell ref="C6:D6"/>
    <mergeCell ref="C8:D8"/>
    <mergeCell ref="C9:D9"/>
    <mergeCell ref="C19:D19"/>
    <mergeCell ref="C14:D14"/>
    <mergeCell ref="E28:H28"/>
    <mergeCell ref="E29:H29"/>
    <mergeCell ref="C10:D10"/>
  </mergeCells>
  <conditionalFormatting sqref="G3:H3">
    <cfRule type="cellIs" dxfId="118" priority="12" stopIfTrue="1" operator="equal">
      <formula>"Finalisé"</formula>
    </cfRule>
  </conditionalFormatting>
  <conditionalFormatting sqref="D22">
    <cfRule type="expression" dxfId="117" priority="9" stopIfTrue="1">
      <formula>IF(OR($D$22&lt;AnnéeDemPRE+DuréePRE+3-AnnéeN,+$D$22&gt;20),TRUE,FALSE)</formula>
    </cfRule>
  </conditionalFormatting>
  <conditionalFormatting sqref="E65:E70">
    <cfRule type="expression" dxfId="116" priority="6" stopIfTrue="1">
      <formula>IF(EquivChoixVolet=2,TRUE,FALSE)</formula>
    </cfRule>
  </conditionalFormatting>
  <conditionalFormatting sqref="D18">
    <cfRule type="expression" dxfId="115" priority="4" stopIfTrue="1">
      <formula>IF(OR($D$18&lt;AnnéeFinInvest+3-AnnéeN,+$D$18&gt;20),TRUE,FALSE)</formula>
    </cfRule>
  </conditionalFormatting>
  <conditionalFormatting sqref="E37:E38 E41:E46">
    <cfRule type="expression" dxfId="114" priority="3" stopIfTrue="1">
      <formula>IF(EquivChoixVolet=2,TRUE,FALSE)</formula>
    </cfRule>
  </conditionalFormatting>
  <conditionalFormatting sqref="E49:E54">
    <cfRule type="expression" dxfId="113" priority="2" stopIfTrue="1">
      <formula>IF(EquivChoixVolet=2,TRUE,FALSE)</formula>
    </cfRule>
  </conditionalFormatting>
  <conditionalFormatting sqref="E57:E62">
    <cfRule type="expression" dxfId="112" priority="1" stopIfTrue="1">
      <formula>IF(EquivChoixVolet=2,TRUE,FALSE)</formula>
    </cfRule>
  </conditionalFormatting>
  <dataValidations count="12">
    <dataValidation type="list" allowBlank="1" showInputMessage="1" showErrorMessage="1" sqref="C13">
      <formula1>ChoixVolet</formula1>
    </dataValidation>
    <dataValidation type="textLength" operator="equal" allowBlank="1" showInputMessage="1" showErrorMessage="1" error="Merci de saisir l'année au format AAAA" prompt="Saisir l'année au format AAAA" sqref="D15 D20 D17">
      <formula1>4</formula1>
    </dataValidation>
    <dataValidation type="whole" allowBlank="1" showInputMessage="1" showErrorMessage="1" error="Merci de saisir un nombre entier d'années" sqref="D21 D16">
      <formula1>1</formula1>
      <formula2>50</formula2>
    </dataValidation>
    <dataValidation type="list" allowBlank="1" showInputMessage="1" showErrorMessage="1" sqref="D34:D35 D31">
      <formula1>ouinon</formula1>
    </dataValidation>
    <dataValidation type="whole" operator="lessThanOrEqual" allowBlank="1" showInputMessage="1" showErrorMessage="1" error="La durée de la simulation est limtée à 20 ans" sqref="D18 D22">
      <formula1>20</formula1>
    </dataValidation>
    <dataValidation type="list" allowBlank="1" showInputMessage="1" showErrorMessage="1" sqref="D43:E43 D51:E51 D59:E59 D67:E67">
      <formula1>ObjFinanc</formula1>
    </dataValidation>
    <dataValidation type="list" allowBlank="1" showInputMessage="1" showErrorMessage="1" sqref="D44:E44 D52:E52 D60:E60 D68:E68">
      <formula1>ModeAmort</formula1>
    </dataValidation>
    <dataValidation type="list" allowBlank="1" showInputMessage="1" showErrorMessage="1" sqref="G3">
      <formula1>TauxRempl</formula1>
    </dataValidation>
    <dataValidation type="textLength" operator="equal" allowBlank="1" showInputMessage="1" showErrorMessage="1" error="Le N° FINESS doit comporter 9 caractères" sqref="C7:D7">
      <formula1>9</formula1>
    </dataValidation>
    <dataValidation type="date" operator="greaterThanOrEqual" allowBlank="1" showInputMessage="1" showErrorMessage="1" sqref="C8:D10">
      <formula1>36526</formula1>
    </dataValidation>
    <dataValidation type="whole" allowBlank="1" showInputMessage="1" showErrorMessage="1" sqref="D23">
      <formula1>1</formula1>
      <formula2>10</formula2>
    </dataValidation>
    <dataValidation allowBlank="1" showInputMessage="1" showErrorMessage="1" promptTitle="Taux d'actualisation annuel" prompt="Intervient dans le calcul des &quot;gains actualisés&quot; dans les fiches et le plan d'action en _x000a_ajustant la valorisation des gains à partir de l'année de référence de l'outil (N)._x000a_" sqref="D24"/>
  </dataValidations>
  <pageMargins left="0.31496062992125984" right="0.31496062992125984" top="0.3543307086614173" bottom="0.3543307086614173" header="0.31496062992125984" footer="0.31496062992125984"/>
  <pageSetup paperSize="8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/>
    <pageSetUpPr fitToPage="1"/>
  </sheetPr>
  <dimension ref="A2:AD65"/>
  <sheetViews>
    <sheetView showGridLines="0" zoomScale="70" zoomScaleNormal="70" workbookViewId="0">
      <pane ySplit="5" topLeftCell="A6" activePane="bottomLeft" state="frozen"/>
      <selection activeCell="Q35" sqref="Q35:Z39"/>
      <selection pane="bottomLeft" activeCell="K28" sqref="K28"/>
    </sheetView>
  </sheetViews>
  <sheetFormatPr baseColWidth="10" defaultRowHeight="15" x14ac:dyDescent="0.25"/>
  <cols>
    <col min="1" max="2" width="1.7109375" customWidth="1"/>
    <col min="3" max="3" width="67.5703125" style="9" customWidth="1"/>
    <col min="4" max="4" width="29.85546875" customWidth="1"/>
    <col min="5" max="22" width="10.7109375" customWidth="1"/>
    <col min="23" max="25" width="10.7109375" hidden="1" customWidth="1"/>
    <col min="26" max="26" width="11.42578125" hidden="1" customWidth="1"/>
    <col min="27" max="27" width="2.7109375" hidden="1" customWidth="1"/>
    <col min="28" max="28" width="11.42578125" customWidth="1"/>
  </cols>
  <sheetData>
    <row r="2" spans="2:26" s="3" customFormat="1" ht="23.25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s="3" customFormat="1" ht="23.25" x14ac:dyDescent="0.35">
      <c r="B3" s="235" t="str">
        <f>INDEX(Titre6_1,EquivChoixVolet)</f>
        <v>6. Synthèse de l'outil de diagnostic - Projet d'investissement</v>
      </c>
      <c r="C3" s="41"/>
      <c r="D3" s="41"/>
      <c r="E3" s="41"/>
      <c r="F3" s="41"/>
      <c r="G3" s="1192">
        <f>'0. Paramétrage'!C6</f>
        <v>0</v>
      </c>
      <c r="H3" s="1193"/>
      <c r="I3" s="1193"/>
      <c r="J3" s="1193"/>
      <c r="K3" s="1193"/>
      <c r="L3" s="1193"/>
      <c r="M3" s="1193"/>
      <c r="N3" s="1193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s="3" customFormat="1" ht="23.25" x14ac:dyDescent="0.35">
      <c r="B4" s="41"/>
      <c r="C4" s="63" t="s">
        <v>227</v>
      </c>
      <c r="D4" s="1082" t="s">
        <v>224</v>
      </c>
      <c r="E4" s="1082"/>
      <c r="F4" s="41"/>
      <c r="G4" s="1192">
        <f>'0. Paramétrage'!C7</f>
        <v>0</v>
      </c>
      <c r="H4" s="1193"/>
      <c r="I4" s="1193"/>
      <c r="J4" s="1193"/>
      <c r="K4" s="1193"/>
      <c r="L4" s="1193"/>
      <c r="M4" s="1193"/>
      <c r="N4" s="1193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x14ac:dyDescent="0.25">
      <c r="B5" s="1"/>
      <c r="C5" s="2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s="233" customFormat="1" x14ac:dyDescent="0.25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2:26" s="8" customFormat="1" x14ac:dyDescent="0.25">
      <c r="B7" s="10"/>
      <c r="C7" s="10"/>
      <c r="D7" s="10"/>
      <c r="E7" s="10"/>
      <c r="F7" s="10"/>
      <c r="G7" s="10"/>
    </row>
    <row r="35" spans="2:30" x14ac:dyDescent="0.25">
      <c r="B35" s="10"/>
      <c r="C35" s="10"/>
      <c r="D35" s="10"/>
      <c r="E35" s="10"/>
      <c r="F35" s="10"/>
      <c r="G35" s="10"/>
    </row>
    <row r="36" spans="2:30" x14ac:dyDescent="0.25">
      <c r="B36" s="10"/>
      <c r="C36" s="10"/>
      <c r="D36" s="10"/>
      <c r="E36" s="10"/>
      <c r="F36" s="10"/>
      <c r="G36" s="10"/>
    </row>
    <row r="37" spans="2:30" ht="15.75" thickBot="1" x14ac:dyDescent="0.3">
      <c r="D37" s="183" t="str">
        <f t="shared" ref="D37:Q37" si="0">IF(D38=AnnéeDemInvest,"Démarrage du projet",IF(D38=AnnéeFinInvest,"Fin du projet",IF(D38=AnnéeDemPRE,"Démarrage du PRE",IF(D38=AnnéeDemPRE+DuréePRE,"Fin du PRE",""))))</f>
        <v/>
      </c>
      <c r="E37" s="183" t="str">
        <f t="shared" si="0"/>
        <v/>
      </c>
      <c r="F37" s="183" t="str">
        <f t="shared" si="0"/>
        <v/>
      </c>
      <c r="G37" s="183" t="str">
        <f t="shared" si="0"/>
        <v/>
      </c>
      <c r="H37" s="183" t="str">
        <f t="shared" si="0"/>
        <v/>
      </c>
      <c r="I37" s="183" t="str">
        <f t="shared" si="0"/>
        <v/>
      </c>
      <c r="J37" s="183" t="str">
        <f t="shared" si="0"/>
        <v/>
      </c>
      <c r="K37" s="183" t="str">
        <f t="shared" si="0"/>
        <v/>
      </c>
      <c r="L37" s="183" t="str">
        <f t="shared" si="0"/>
        <v/>
      </c>
      <c r="M37" s="183" t="str">
        <f t="shared" si="0"/>
        <v/>
      </c>
      <c r="N37" s="183" t="str">
        <f t="shared" si="0"/>
        <v/>
      </c>
      <c r="O37" s="183" t="str">
        <f t="shared" si="0"/>
        <v/>
      </c>
      <c r="P37" s="183" t="str">
        <f t="shared" si="0"/>
        <v/>
      </c>
      <c r="Q37" s="183" t="str">
        <f t="shared" si="0"/>
        <v/>
      </c>
      <c r="R37" s="183" t="str">
        <f t="shared" ref="R37:Z37" si="1">IF(R38=AnnéeDemInvest,"Démarrage du projet",IF(R38=AnnéeFinInvest,"Fin du projet",IF(R38=AnnéeDemPRE,"Démarrage du PRE",IF(R38=AnnéeDemPRE+DuréePRE,"Fin du PRE",""))))</f>
        <v/>
      </c>
      <c r="S37" s="183" t="str">
        <f t="shared" si="1"/>
        <v/>
      </c>
      <c r="T37" s="183" t="str">
        <f t="shared" si="1"/>
        <v/>
      </c>
      <c r="U37" s="183" t="str">
        <f t="shared" si="1"/>
        <v/>
      </c>
      <c r="V37" s="183" t="str">
        <f t="shared" si="1"/>
        <v/>
      </c>
      <c r="W37" s="183" t="str">
        <f t="shared" si="1"/>
        <v/>
      </c>
      <c r="X37" s="183" t="str">
        <f t="shared" si="1"/>
        <v/>
      </c>
      <c r="Y37" s="183" t="str">
        <f t="shared" si="1"/>
        <v/>
      </c>
      <c r="Z37" s="183" t="str">
        <f t="shared" si="1"/>
        <v/>
      </c>
      <c r="AA37" s="44"/>
    </row>
    <row r="38" spans="2:30" ht="15" customHeight="1" x14ac:dyDescent="0.25">
      <c r="C38" s="223" t="s">
        <v>116</v>
      </c>
      <c r="D38" s="1190">
        <f>E38-1</f>
        <v>2008</v>
      </c>
      <c r="E38" s="1188">
        <f>F38-1</f>
        <v>2009</v>
      </c>
      <c r="F38" s="1194">
        <f>AnnéeN</f>
        <v>2010</v>
      </c>
      <c r="G38" s="1196">
        <f>F38+1</f>
        <v>2011</v>
      </c>
      <c r="H38" s="1190">
        <f t="shared" ref="H38:Q38" si="2">G38+1</f>
        <v>2012</v>
      </c>
      <c r="I38" s="1190">
        <f t="shared" si="2"/>
        <v>2013</v>
      </c>
      <c r="J38" s="1190">
        <f t="shared" si="2"/>
        <v>2014</v>
      </c>
      <c r="K38" s="1190">
        <f t="shared" si="2"/>
        <v>2015</v>
      </c>
      <c r="L38" s="1190">
        <f t="shared" si="2"/>
        <v>2016</v>
      </c>
      <c r="M38" s="1190">
        <f t="shared" si="2"/>
        <v>2017</v>
      </c>
      <c r="N38" s="1190">
        <f t="shared" si="2"/>
        <v>2018</v>
      </c>
      <c r="O38" s="1190">
        <f t="shared" si="2"/>
        <v>2019</v>
      </c>
      <c r="P38" s="1190">
        <f t="shared" si="2"/>
        <v>2020</v>
      </c>
      <c r="Q38" s="1190">
        <f t="shared" si="2"/>
        <v>2021</v>
      </c>
      <c r="R38" s="1190">
        <f t="shared" ref="R38:Z38" si="3">Q38+1</f>
        <v>2022</v>
      </c>
      <c r="S38" s="1190">
        <f t="shared" si="3"/>
        <v>2023</v>
      </c>
      <c r="T38" s="1190">
        <f t="shared" si="3"/>
        <v>2024</v>
      </c>
      <c r="U38" s="1190">
        <f t="shared" si="3"/>
        <v>2025</v>
      </c>
      <c r="V38" s="1190">
        <f t="shared" si="3"/>
        <v>2026</v>
      </c>
      <c r="W38" s="1190">
        <f t="shared" si="3"/>
        <v>2027</v>
      </c>
      <c r="X38" s="1190">
        <f t="shared" si="3"/>
        <v>2028</v>
      </c>
      <c r="Y38" s="1190">
        <f t="shared" si="3"/>
        <v>2029</v>
      </c>
      <c r="Z38" s="1188">
        <f t="shared" si="3"/>
        <v>2030</v>
      </c>
      <c r="AA38" s="44"/>
    </row>
    <row r="39" spans="2:30" ht="15.75" customHeight="1" thickBot="1" x14ac:dyDescent="0.3">
      <c r="C39" s="222" t="s">
        <v>123</v>
      </c>
      <c r="D39" s="1191"/>
      <c r="E39" s="1189"/>
      <c r="F39" s="1195"/>
      <c r="G39" s="1197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89"/>
      <c r="AA39" s="44"/>
    </row>
    <row r="40" spans="2:30" x14ac:dyDescent="0.25">
      <c r="B40" s="1186"/>
      <c r="C40" s="459" t="str">
        <f>'4I. Prospectif sans aide'!B148</f>
        <v xml:space="preserve">Marge brute d'exploitation hors aides financières (en €) </v>
      </c>
      <c r="D40" s="404">
        <f>'4I. Prospectif sans aide'!E148</f>
        <v>0</v>
      </c>
      <c r="E40" s="405">
        <f>'4I. Prospectif sans aide'!F148</f>
        <v>0</v>
      </c>
      <c r="F40" s="406">
        <f>'4I. Prospectif sans aide'!G148</f>
        <v>0</v>
      </c>
      <c r="G40" s="407">
        <f>'4I. Prospectif sans aide'!H148</f>
        <v>0</v>
      </c>
      <c r="H40" s="404">
        <f>'4I. Prospectif sans aide'!I148</f>
        <v>0</v>
      </c>
      <c r="I40" s="404">
        <f>'4I. Prospectif sans aide'!J148</f>
        <v>0</v>
      </c>
      <c r="J40" s="404">
        <f>'4I. Prospectif sans aide'!K148</f>
        <v>0</v>
      </c>
      <c r="K40" s="404">
        <f>'4I. Prospectif sans aide'!L148</f>
        <v>0</v>
      </c>
      <c r="L40" s="404">
        <f>'4I. Prospectif sans aide'!M148</f>
        <v>0</v>
      </c>
      <c r="M40" s="404">
        <f>'4I. Prospectif sans aide'!N148</f>
        <v>0</v>
      </c>
      <c r="N40" s="404">
        <f>'4I. Prospectif sans aide'!O148</f>
        <v>0</v>
      </c>
      <c r="O40" s="404">
        <f>'4I. Prospectif sans aide'!P148</f>
        <v>0</v>
      </c>
      <c r="P40" s="404">
        <f>'4I. Prospectif sans aide'!Q148</f>
        <v>0</v>
      </c>
      <c r="Q40" s="404">
        <f>'4I. Prospectif sans aide'!R148</f>
        <v>0</v>
      </c>
      <c r="R40" s="404">
        <f>'4I. Prospectif sans aide'!Q148</f>
        <v>0</v>
      </c>
      <c r="S40" s="404">
        <f>'4I. Prospectif sans aide'!R148</f>
        <v>0</v>
      </c>
      <c r="T40" s="404">
        <f>'4I. Prospectif sans aide'!S148</f>
        <v>0</v>
      </c>
      <c r="U40" s="404">
        <f>'4I. Prospectif sans aide'!T148</f>
        <v>0</v>
      </c>
      <c r="V40" s="404">
        <f>'4I. Prospectif sans aide'!U148</f>
        <v>0</v>
      </c>
      <c r="W40" s="404">
        <f>'4I. Prospectif sans aide'!V148</f>
        <v>0</v>
      </c>
      <c r="X40" s="404">
        <f>'4I. Prospectif sans aide'!W148</f>
        <v>0</v>
      </c>
      <c r="Y40" s="404">
        <f>'4I. Prospectif sans aide'!X148</f>
        <v>0</v>
      </c>
      <c r="Z40" s="405">
        <f>'4I. Prospectif sans aide'!Y148</f>
        <v>0</v>
      </c>
      <c r="AA40" s="460">
        <f>'4I. Prospectif sans aide'!Z148</f>
        <v>0</v>
      </c>
      <c r="AB40" s="461">
        <f>'4I. Prospectif sans aide'!AA148</f>
        <v>0</v>
      </c>
      <c r="AC40" s="461" t="str">
        <f>'4I. Prospectif sans aide'!AB148</f>
        <v/>
      </c>
      <c r="AD40" s="461" t="str">
        <f ca="1">'4I. Prospectif sans aide'!AC148</f>
        <v/>
      </c>
    </row>
    <row r="41" spans="2:30" ht="30.75" thickBot="1" x14ac:dyDescent="0.3">
      <c r="B41" s="1186"/>
      <c r="C41" s="1054" t="str">
        <f>'4I. Prospectif sans aide'!C149</f>
        <v>Marge brute d'exploitation hors aides financières en  % des produits courants hors aides</v>
      </c>
      <c r="D41" s="409" t="str">
        <f>'4I. Prospectif sans aide'!E149</f>
        <v/>
      </c>
      <c r="E41" s="410" t="str">
        <f>'4I. Prospectif sans aide'!F149</f>
        <v/>
      </c>
      <c r="F41" s="411" t="str">
        <f>'4I. Prospectif sans aide'!G149</f>
        <v/>
      </c>
      <c r="G41" s="408" t="str">
        <f>'4I. Prospectif sans aide'!H149</f>
        <v/>
      </c>
      <c r="H41" s="409" t="str">
        <f>'4I. Prospectif sans aide'!I149</f>
        <v/>
      </c>
      <c r="I41" s="409" t="str">
        <f>'4I. Prospectif sans aide'!J149</f>
        <v/>
      </c>
      <c r="J41" s="409" t="str">
        <f>'4I. Prospectif sans aide'!K149</f>
        <v/>
      </c>
      <c r="K41" s="409" t="str">
        <f>'4I. Prospectif sans aide'!L149</f>
        <v/>
      </c>
      <c r="L41" s="409" t="str">
        <f>'4I. Prospectif sans aide'!M149</f>
        <v/>
      </c>
      <c r="M41" s="409" t="str">
        <f>'4I. Prospectif sans aide'!N149</f>
        <v/>
      </c>
      <c r="N41" s="409" t="str">
        <f>'4I. Prospectif sans aide'!O149</f>
        <v/>
      </c>
      <c r="O41" s="409" t="str">
        <f>'4I. Prospectif sans aide'!P149</f>
        <v/>
      </c>
      <c r="P41" s="409" t="str">
        <f>'4I. Prospectif sans aide'!Q149</f>
        <v/>
      </c>
      <c r="Q41" s="409" t="str">
        <f>'4I. Prospectif sans aide'!R149</f>
        <v/>
      </c>
      <c r="R41" s="409" t="str">
        <f>'4I. Prospectif sans aide'!Q149</f>
        <v/>
      </c>
      <c r="S41" s="409" t="str">
        <f>'4I. Prospectif sans aide'!R149</f>
        <v/>
      </c>
      <c r="T41" s="409" t="str">
        <f>'4I. Prospectif sans aide'!S149</f>
        <v/>
      </c>
      <c r="U41" s="409" t="str">
        <f>'4I. Prospectif sans aide'!T149</f>
        <v/>
      </c>
      <c r="V41" s="409" t="str">
        <f>'4I. Prospectif sans aide'!U149</f>
        <v/>
      </c>
      <c r="W41" s="409" t="str">
        <f>'4I. Prospectif sans aide'!V149</f>
        <v/>
      </c>
      <c r="X41" s="409" t="str">
        <f>'4I. Prospectif sans aide'!W149</f>
        <v/>
      </c>
      <c r="Y41" s="409" t="str">
        <f>'4I. Prospectif sans aide'!X149</f>
        <v/>
      </c>
      <c r="Z41" s="410" t="str">
        <f>'4I. Prospectif sans aide'!Y149</f>
        <v/>
      </c>
      <c r="AA41" s="460" t="str">
        <f>'4I. Prospectif sans aide'!Z149</f>
        <v/>
      </c>
      <c r="AB41" s="461" t="str">
        <f>'4I. Prospectif sans aide'!AA149</f>
        <v/>
      </c>
      <c r="AC41" s="461">
        <f>'4I. Prospectif sans aide'!AB149</f>
        <v>0</v>
      </c>
      <c r="AD41" s="461">
        <f>'4I. Prospectif sans aide'!AC149</f>
        <v>0</v>
      </c>
    </row>
    <row r="42" spans="2:30" ht="15.75" thickBot="1" x14ac:dyDescent="0.3">
      <c r="B42" s="873"/>
      <c r="C42" s="1050" t="s">
        <v>429</v>
      </c>
      <c r="D42" s="1047"/>
      <c r="E42" s="1048"/>
      <c r="F42" s="1049">
        <f ca="1">'1PI. Plan d''actions'!Q31+'1PI. Plan d''actions'!Q32</f>
        <v>0</v>
      </c>
      <c r="G42" s="1049">
        <f ca="1">'1PI. Plan d''actions'!R31+'1PI. Plan d''actions'!R32</f>
        <v>0</v>
      </c>
      <c r="H42" s="1049">
        <f ca="1">'1PI. Plan d''actions'!S31+'1PI. Plan d''actions'!S32</f>
        <v>0</v>
      </c>
      <c r="I42" s="1049">
        <f ca="1">'1PI. Plan d''actions'!T31+'1PI. Plan d''actions'!T32</f>
        <v>0</v>
      </c>
      <c r="J42" s="1049">
        <f ca="1">'1PI. Plan d''actions'!U31+'1PI. Plan d''actions'!U32</f>
        <v>0</v>
      </c>
      <c r="K42" s="1049">
        <f ca="1">'1PI. Plan d''actions'!V31+'1PI. Plan d''actions'!V32</f>
        <v>0</v>
      </c>
      <c r="L42" s="1049">
        <f ca="1">'1PI. Plan d''actions'!W31+'1PI. Plan d''actions'!W32</f>
        <v>0</v>
      </c>
      <c r="M42" s="1049">
        <f ca="1">'1PI. Plan d''actions'!X31+'1PI. Plan d''actions'!X32</f>
        <v>0</v>
      </c>
      <c r="N42" s="1049">
        <f ca="1">'1PI. Plan d''actions'!Y31+'1PI. Plan d''actions'!Y32</f>
        <v>0</v>
      </c>
      <c r="O42" s="1049">
        <f ca="1">'1PI. Plan d''actions'!Z31+'1PI. Plan d''actions'!Z32</f>
        <v>0</v>
      </c>
      <c r="P42" s="1049">
        <f ca="1">'1PI. Plan d''actions'!AA31+'1PI. Plan d''actions'!AA32</f>
        <v>0</v>
      </c>
      <c r="Q42" s="1049">
        <f ca="1">'1PI. Plan d''actions'!AB31+'1PI. Plan d''actions'!AB32</f>
        <v>0</v>
      </c>
      <c r="R42" s="1049">
        <f ca="1">'1PI. Plan d''actions'!AC31+'1PI. Plan d''actions'!AC32</f>
        <v>0</v>
      </c>
      <c r="S42" s="1049">
        <f ca="1">'1PI. Plan d''actions'!AD31+'1PI. Plan d''actions'!AD32</f>
        <v>0</v>
      </c>
      <c r="T42" s="1049">
        <f ca="1">'1PI. Plan d''actions'!AE31+'1PI. Plan d''actions'!AE32</f>
        <v>0</v>
      </c>
      <c r="U42" s="1049">
        <f ca="1">'1PI. Plan d''actions'!AF31+'1PI. Plan d''actions'!AF32</f>
        <v>0</v>
      </c>
      <c r="V42" s="1049">
        <f ca="1">'1PI. Plan d''actions'!AG31+'1PI. Plan d''actions'!AG32</f>
        <v>0</v>
      </c>
      <c r="W42" s="1049">
        <f ca="1">'1PI. Plan d''actions'!AH31+'1PI. Plan d''actions'!AH32</f>
        <v>0</v>
      </c>
      <c r="X42" s="1049">
        <f ca="1">'1PI. Plan d''actions'!AI31+'1PI. Plan d''actions'!AI32</f>
        <v>0</v>
      </c>
      <c r="Y42" s="1049">
        <f ca="1">'1PI. Plan d''actions'!AJ31+'1PI. Plan d''actions'!AJ32</f>
        <v>0</v>
      </c>
      <c r="Z42" s="1049">
        <f ca="1">'1PI. Plan d''actions'!AK31+'1PI. Plan d''actions'!AK32</f>
        <v>0</v>
      </c>
      <c r="AA42" s="1049">
        <f>'1PI. Plan d''actions'!AL31+'1PI. Plan d''actions'!AL32</f>
        <v>0</v>
      </c>
      <c r="AB42" s="461"/>
      <c r="AC42" s="461"/>
      <c r="AD42" s="461"/>
    </row>
    <row r="43" spans="2:30" ht="15.75" thickBot="1" x14ac:dyDescent="0.3">
      <c r="B43" s="250"/>
      <c r="C43" s="463" t="str">
        <f>'4I. Prospectif sans aide'!B150</f>
        <v>Aides financières (en €)</v>
      </c>
      <c r="D43" s="413">
        <f>'4I. Prospectif sans aide'!E150</f>
        <v>0</v>
      </c>
      <c r="E43" s="414">
        <f>'4I. Prospectif sans aide'!F150</f>
        <v>0</v>
      </c>
      <c r="F43" s="415">
        <f>'4I. Prospectif sans aide'!G150</f>
        <v>0</v>
      </c>
      <c r="G43" s="412">
        <f>'4I. Prospectif sans aide'!H150</f>
        <v>0</v>
      </c>
      <c r="H43" s="413">
        <f>'4I. Prospectif sans aide'!I150</f>
        <v>0</v>
      </c>
      <c r="I43" s="413">
        <f>'4I. Prospectif sans aide'!J150</f>
        <v>0</v>
      </c>
      <c r="J43" s="413">
        <f>'4I. Prospectif sans aide'!K150</f>
        <v>0</v>
      </c>
      <c r="K43" s="413">
        <f>'4I. Prospectif sans aide'!L150</f>
        <v>0</v>
      </c>
      <c r="L43" s="413">
        <f>'4I. Prospectif sans aide'!M150</f>
        <v>0</v>
      </c>
      <c r="M43" s="413">
        <f>'4I. Prospectif sans aide'!N150</f>
        <v>0</v>
      </c>
      <c r="N43" s="413">
        <f>'4I. Prospectif sans aide'!O150</f>
        <v>0</v>
      </c>
      <c r="O43" s="413">
        <f>'4I. Prospectif sans aide'!P150</f>
        <v>0</v>
      </c>
      <c r="P43" s="413">
        <f>'4I. Prospectif sans aide'!Q150</f>
        <v>0</v>
      </c>
      <c r="Q43" s="413">
        <f>'4I. Prospectif sans aide'!R150</f>
        <v>0</v>
      </c>
      <c r="R43" s="413">
        <f>'4I. Prospectif sans aide'!Q150</f>
        <v>0</v>
      </c>
      <c r="S43" s="413">
        <f>'4I. Prospectif sans aide'!R150</f>
        <v>0</v>
      </c>
      <c r="T43" s="413">
        <f>'4I. Prospectif sans aide'!S150</f>
        <v>0</v>
      </c>
      <c r="U43" s="413">
        <f>'4I. Prospectif sans aide'!T150</f>
        <v>0</v>
      </c>
      <c r="V43" s="413">
        <f>'4I. Prospectif sans aide'!U150</f>
        <v>0</v>
      </c>
      <c r="W43" s="413">
        <f>'4I. Prospectif sans aide'!V150</f>
        <v>0</v>
      </c>
      <c r="X43" s="413">
        <f>'4I. Prospectif sans aide'!W150</f>
        <v>0</v>
      </c>
      <c r="Y43" s="413">
        <f>'4I. Prospectif sans aide'!X150</f>
        <v>0</v>
      </c>
      <c r="Z43" s="414">
        <f>'4I. Prospectif sans aide'!Y150</f>
        <v>0</v>
      </c>
      <c r="AA43" s="460">
        <f>'4I. Prospectif sans aide'!Z150</f>
        <v>0</v>
      </c>
      <c r="AB43" s="461">
        <f>'4I. Prospectif sans aide'!AA150</f>
        <v>0</v>
      </c>
      <c r="AC43" s="461" t="str">
        <f>'4I. Prospectif sans aide'!AB150</f>
        <v/>
      </c>
      <c r="AD43" s="461" t="str">
        <f ca="1">'4I. Prospectif sans aide'!AC150</f>
        <v/>
      </c>
    </row>
    <row r="44" spans="2:30" ht="15.75" thickBot="1" x14ac:dyDescent="0.3">
      <c r="B44" s="250"/>
      <c r="C44" s="463" t="str">
        <f>'4I. Prospectif sans aide'!B151</f>
        <v>Résultat compte principal, hors aides, neutralisation op. exceptionnelles (€)</v>
      </c>
      <c r="D44" s="413">
        <f>'4I. Prospectif sans aide'!E151</f>
        <v>0</v>
      </c>
      <c r="E44" s="414">
        <f>'4I. Prospectif sans aide'!F151</f>
        <v>0</v>
      </c>
      <c r="F44" s="415">
        <f>'4I. Prospectif sans aide'!G151</f>
        <v>0</v>
      </c>
      <c r="G44" s="412">
        <f>'4I. Prospectif sans aide'!H151</f>
        <v>0</v>
      </c>
      <c r="H44" s="413">
        <f>'4I. Prospectif sans aide'!I151</f>
        <v>0</v>
      </c>
      <c r="I44" s="413">
        <f>'4I. Prospectif sans aide'!J151</f>
        <v>0</v>
      </c>
      <c r="J44" s="413">
        <f>'4I. Prospectif sans aide'!K151</f>
        <v>0</v>
      </c>
      <c r="K44" s="413">
        <f>'4I. Prospectif sans aide'!L151</f>
        <v>0</v>
      </c>
      <c r="L44" s="413">
        <f>'4I. Prospectif sans aide'!M151</f>
        <v>0</v>
      </c>
      <c r="M44" s="413">
        <f>'4I. Prospectif sans aide'!N151</f>
        <v>0</v>
      </c>
      <c r="N44" s="413">
        <f>'4I. Prospectif sans aide'!O151</f>
        <v>0</v>
      </c>
      <c r="O44" s="413">
        <f>'4I. Prospectif sans aide'!P151</f>
        <v>0</v>
      </c>
      <c r="P44" s="413">
        <f>'4I. Prospectif sans aide'!Q151</f>
        <v>0</v>
      </c>
      <c r="Q44" s="413">
        <f>'4I. Prospectif sans aide'!R151</f>
        <v>0</v>
      </c>
      <c r="R44" s="413">
        <f>'4I. Prospectif sans aide'!Q151</f>
        <v>0</v>
      </c>
      <c r="S44" s="413">
        <f>'4I. Prospectif sans aide'!R151</f>
        <v>0</v>
      </c>
      <c r="T44" s="413">
        <f>'4I. Prospectif sans aide'!S151</f>
        <v>0</v>
      </c>
      <c r="U44" s="413">
        <f>'4I. Prospectif sans aide'!T151</f>
        <v>0</v>
      </c>
      <c r="V44" s="413">
        <f>'4I. Prospectif sans aide'!U151</f>
        <v>0</v>
      </c>
      <c r="W44" s="413">
        <f>'4I. Prospectif sans aide'!V151</f>
        <v>0</v>
      </c>
      <c r="X44" s="413">
        <f>'4I. Prospectif sans aide'!W151</f>
        <v>0</v>
      </c>
      <c r="Y44" s="413">
        <f>'4I. Prospectif sans aide'!X151</f>
        <v>0</v>
      </c>
      <c r="Z44" s="414">
        <f>'4I. Prospectif sans aide'!Y151</f>
        <v>0</v>
      </c>
      <c r="AA44" s="460">
        <f>'4I. Prospectif sans aide'!Z151</f>
        <v>0</v>
      </c>
      <c r="AB44" s="461">
        <f>'4I. Prospectif sans aide'!AA151</f>
        <v>0</v>
      </c>
      <c r="AC44" s="461" t="str">
        <f>'4I. Prospectif sans aide'!AB151</f>
        <v/>
      </c>
      <c r="AD44" s="461" t="str">
        <f ca="1">'4I. Prospectif sans aide'!AC151</f>
        <v/>
      </c>
    </row>
    <row r="45" spans="2:30" ht="15.75" thickBot="1" x14ac:dyDescent="0.3">
      <c r="B45" s="250"/>
      <c r="C45" s="1055" t="str">
        <f>'4I. Prospectif sans aide'!C152</f>
        <v>Résultat hors aides, neutralisation op. excep. (en % des produits)</v>
      </c>
      <c r="D45" s="417" t="e">
        <f>'4I. Prospectif sans aide'!E152</f>
        <v>#DIV/0!</v>
      </c>
      <c r="E45" s="418" t="e">
        <f>'4I. Prospectif sans aide'!F152</f>
        <v>#DIV/0!</v>
      </c>
      <c r="F45" s="419" t="e">
        <f>'4I. Prospectif sans aide'!G152</f>
        <v>#DIV/0!</v>
      </c>
      <c r="G45" s="416" t="e">
        <f>'4I. Prospectif sans aide'!H152</f>
        <v>#DIV/0!</v>
      </c>
      <c r="H45" s="417" t="e">
        <f>'4I. Prospectif sans aide'!I152</f>
        <v>#DIV/0!</v>
      </c>
      <c r="I45" s="417" t="e">
        <f>'4I. Prospectif sans aide'!J152</f>
        <v>#DIV/0!</v>
      </c>
      <c r="J45" s="417" t="e">
        <f>'4I. Prospectif sans aide'!K152</f>
        <v>#DIV/0!</v>
      </c>
      <c r="K45" s="417" t="e">
        <f>'4I. Prospectif sans aide'!L152</f>
        <v>#DIV/0!</v>
      </c>
      <c r="L45" s="417" t="e">
        <f>'4I. Prospectif sans aide'!M152</f>
        <v>#DIV/0!</v>
      </c>
      <c r="M45" s="417" t="e">
        <f>'4I. Prospectif sans aide'!N152</f>
        <v>#DIV/0!</v>
      </c>
      <c r="N45" s="417" t="e">
        <f>'4I. Prospectif sans aide'!O152</f>
        <v>#DIV/0!</v>
      </c>
      <c r="O45" s="417" t="e">
        <f>'4I. Prospectif sans aide'!P152</f>
        <v>#DIV/0!</v>
      </c>
      <c r="P45" s="417" t="e">
        <f>'4I. Prospectif sans aide'!Q152</f>
        <v>#DIV/0!</v>
      </c>
      <c r="Q45" s="417" t="e">
        <f>'4I. Prospectif sans aide'!R152</f>
        <v>#DIV/0!</v>
      </c>
      <c r="R45" s="417" t="e">
        <f>'4I. Prospectif sans aide'!Q152</f>
        <v>#DIV/0!</v>
      </c>
      <c r="S45" s="417" t="e">
        <f>'4I. Prospectif sans aide'!R152</f>
        <v>#DIV/0!</v>
      </c>
      <c r="T45" s="417" t="e">
        <f>'4I. Prospectif sans aide'!S152</f>
        <v>#DIV/0!</v>
      </c>
      <c r="U45" s="417" t="e">
        <f>'4I. Prospectif sans aide'!T152</f>
        <v>#DIV/0!</v>
      </c>
      <c r="V45" s="417" t="e">
        <f>'4I. Prospectif sans aide'!U152</f>
        <v>#DIV/0!</v>
      </c>
      <c r="W45" s="417" t="e">
        <f>'4I. Prospectif sans aide'!V152</f>
        <v>#DIV/0!</v>
      </c>
      <c r="X45" s="417" t="e">
        <f>'4I. Prospectif sans aide'!W152</f>
        <v>#DIV/0!</v>
      </c>
      <c r="Y45" s="417" t="e">
        <f>'4I. Prospectif sans aide'!X152</f>
        <v>#DIV/0!</v>
      </c>
      <c r="Z45" s="418" t="e">
        <f>'4I. Prospectif sans aide'!Y152</f>
        <v>#DIV/0!</v>
      </c>
      <c r="AA45" s="460" t="e">
        <f>'4I. Prospectif sans aide'!Z152</f>
        <v>#DIV/0!</v>
      </c>
      <c r="AB45" s="461" t="e">
        <f>'4I. Prospectif sans aide'!AA152</f>
        <v>#DIV/0!</v>
      </c>
      <c r="AC45" s="461">
        <f>'4I. Prospectif sans aide'!AB152</f>
        <v>0</v>
      </c>
      <c r="AD45" s="461">
        <f>'4I. Prospectif sans aide'!AC152</f>
        <v>0</v>
      </c>
    </row>
    <row r="46" spans="2:30" x14ac:dyDescent="0.25">
      <c r="B46" s="1186"/>
      <c r="C46" s="459" t="str">
        <f>'4I. Prospectif sans aide'!B153</f>
        <v xml:space="preserve">Encours de la dette (en €) </v>
      </c>
      <c r="D46" s="404">
        <f>'4I. Prospectif sans aide'!E153</f>
        <v>0</v>
      </c>
      <c r="E46" s="405">
        <f>'4I. Prospectif sans aide'!F153</f>
        <v>0</v>
      </c>
      <c r="F46" s="406">
        <f>'4I. Prospectif sans aide'!G153</f>
        <v>0</v>
      </c>
      <c r="G46" s="407">
        <f>'4I. Prospectif sans aide'!H153</f>
        <v>0</v>
      </c>
      <c r="H46" s="404">
        <f>'4I. Prospectif sans aide'!I153</f>
        <v>0</v>
      </c>
      <c r="I46" s="404">
        <f>'4I. Prospectif sans aide'!J153</f>
        <v>0</v>
      </c>
      <c r="J46" s="404">
        <f>'4I. Prospectif sans aide'!K153</f>
        <v>0</v>
      </c>
      <c r="K46" s="404">
        <f>'4I. Prospectif sans aide'!L153</f>
        <v>0</v>
      </c>
      <c r="L46" s="404">
        <f>'4I. Prospectif sans aide'!M153</f>
        <v>0</v>
      </c>
      <c r="M46" s="404">
        <f>'4I. Prospectif sans aide'!N153</f>
        <v>0</v>
      </c>
      <c r="N46" s="404">
        <f>'4I. Prospectif sans aide'!O153</f>
        <v>0</v>
      </c>
      <c r="O46" s="404">
        <f>'4I. Prospectif sans aide'!P153</f>
        <v>0</v>
      </c>
      <c r="P46" s="404">
        <f>'4I. Prospectif sans aide'!Q153</f>
        <v>0</v>
      </c>
      <c r="Q46" s="404">
        <f>'4I. Prospectif sans aide'!R153</f>
        <v>0</v>
      </c>
      <c r="R46" s="404">
        <f>'4I. Prospectif sans aide'!Q153</f>
        <v>0</v>
      </c>
      <c r="S46" s="404">
        <f>'4I. Prospectif sans aide'!R153</f>
        <v>0</v>
      </c>
      <c r="T46" s="404">
        <f>'4I. Prospectif sans aide'!S153</f>
        <v>0</v>
      </c>
      <c r="U46" s="404">
        <f>'4I. Prospectif sans aide'!T153</f>
        <v>0</v>
      </c>
      <c r="V46" s="404">
        <f>'4I. Prospectif sans aide'!U153</f>
        <v>0</v>
      </c>
      <c r="W46" s="404">
        <f>'4I. Prospectif sans aide'!V153</f>
        <v>0</v>
      </c>
      <c r="X46" s="404">
        <f>'4I. Prospectif sans aide'!W153</f>
        <v>0</v>
      </c>
      <c r="Y46" s="404">
        <f>'4I. Prospectif sans aide'!X153</f>
        <v>0</v>
      </c>
      <c r="Z46" s="405">
        <f>'4I. Prospectif sans aide'!Y153</f>
        <v>0</v>
      </c>
      <c r="AA46" s="460">
        <f>'4I. Prospectif sans aide'!Z153</f>
        <v>0</v>
      </c>
      <c r="AB46" s="461">
        <f>'4I. Prospectif sans aide'!AA153</f>
        <v>0</v>
      </c>
      <c r="AC46" s="461" t="str">
        <f>'4I. Prospectif sans aide'!AB153</f>
        <v/>
      </c>
      <c r="AD46" s="461" t="str">
        <f ca="1">'4I. Prospectif sans aide'!AC153</f>
        <v/>
      </c>
    </row>
    <row r="47" spans="2:30" ht="15.75" thickBot="1" x14ac:dyDescent="0.3">
      <c r="B47" s="1186"/>
      <c r="C47" s="1054" t="str">
        <f>'4I. Prospectif sans aide'!C154</f>
        <v>Encours de la dette (en % des produits)</v>
      </c>
      <c r="D47" s="409" t="str">
        <f>'4I. Prospectif sans aide'!E154</f>
        <v/>
      </c>
      <c r="E47" s="410" t="str">
        <f>'4I. Prospectif sans aide'!F154</f>
        <v/>
      </c>
      <c r="F47" s="411" t="str">
        <f>'4I. Prospectif sans aide'!G154</f>
        <v/>
      </c>
      <c r="G47" s="408" t="str">
        <f>'4I. Prospectif sans aide'!H154</f>
        <v/>
      </c>
      <c r="H47" s="409" t="str">
        <f>'4I. Prospectif sans aide'!I154</f>
        <v/>
      </c>
      <c r="I47" s="409" t="str">
        <f>'4I. Prospectif sans aide'!J154</f>
        <v/>
      </c>
      <c r="J47" s="409" t="str">
        <f>'4I. Prospectif sans aide'!K154</f>
        <v/>
      </c>
      <c r="K47" s="409" t="str">
        <f>'4I. Prospectif sans aide'!L154</f>
        <v/>
      </c>
      <c r="L47" s="409" t="str">
        <f>'4I. Prospectif sans aide'!M154</f>
        <v/>
      </c>
      <c r="M47" s="409" t="str">
        <f>'4I. Prospectif sans aide'!N154</f>
        <v/>
      </c>
      <c r="N47" s="409" t="str">
        <f>'4I. Prospectif sans aide'!O154</f>
        <v/>
      </c>
      <c r="O47" s="409" t="str">
        <f>'4I. Prospectif sans aide'!P154</f>
        <v/>
      </c>
      <c r="P47" s="409" t="str">
        <f>'4I. Prospectif sans aide'!Q154</f>
        <v/>
      </c>
      <c r="Q47" s="409" t="str">
        <f>'4I. Prospectif sans aide'!R154</f>
        <v/>
      </c>
      <c r="R47" s="409" t="str">
        <f>'4I. Prospectif sans aide'!Q154</f>
        <v/>
      </c>
      <c r="S47" s="409" t="str">
        <f>'4I. Prospectif sans aide'!R154</f>
        <v/>
      </c>
      <c r="T47" s="409" t="str">
        <f>'4I. Prospectif sans aide'!S154</f>
        <v/>
      </c>
      <c r="U47" s="409" t="str">
        <f>'4I. Prospectif sans aide'!T154</f>
        <v/>
      </c>
      <c r="V47" s="409" t="str">
        <f>'4I. Prospectif sans aide'!U154</f>
        <v/>
      </c>
      <c r="W47" s="409" t="str">
        <f>'4I. Prospectif sans aide'!V154</f>
        <v/>
      </c>
      <c r="X47" s="409" t="str">
        <f>'4I. Prospectif sans aide'!W154</f>
        <v/>
      </c>
      <c r="Y47" s="409" t="str">
        <f>'4I. Prospectif sans aide'!X154</f>
        <v/>
      </c>
      <c r="Z47" s="410" t="str">
        <f>'4I. Prospectif sans aide'!Y154</f>
        <v/>
      </c>
      <c r="AA47" s="460" t="str">
        <f>'4I. Prospectif sans aide'!Z154</f>
        <v/>
      </c>
      <c r="AB47" s="461" t="str">
        <f>'4I. Prospectif sans aide'!AA154</f>
        <v/>
      </c>
      <c r="AC47" s="461">
        <f>'4I. Prospectif sans aide'!AB154</f>
        <v>0</v>
      </c>
      <c r="AD47" s="461">
        <f>'4I. Prospectif sans aide'!AC154</f>
        <v>0</v>
      </c>
    </row>
    <row r="48" spans="2:30" x14ac:dyDescent="0.25">
      <c r="B48" s="1186"/>
      <c r="C48" s="459" t="str">
        <f>'4I. Prospectif sans aide'!B155</f>
        <v xml:space="preserve">Charge annuelle de la dette (en €) </v>
      </c>
      <c r="D48" s="404">
        <f>'4I. Prospectif sans aide'!E155</f>
        <v>0</v>
      </c>
      <c r="E48" s="405">
        <f>'4I. Prospectif sans aide'!F155</f>
        <v>0</v>
      </c>
      <c r="F48" s="406">
        <f>'4I. Prospectif sans aide'!G155</f>
        <v>0</v>
      </c>
      <c r="G48" s="407">
        <f>'4I. Prospectif sans aide'!H155</f>
        <v>0</v>
      </c>
      <c r="H48" s="404">
        <f>'4I. Prospectif sans aide'!I155</f>
        <v>0</v>
      </c>
      <c r="I48" s="404">
        <f>'4I. Prospectif sans aide'!J155</f>
        <v>0</v>
      </c>
      <c r="J48" s="404">
        <f>'4I. Prospectif sans aide'!K155</f>
        <v>0</v>
      </c>
      <c r="K48" s="404">
        <f>'4I. Prospectif sans aide'!L155</f>
        <v>0</v>
      </c>
      <c r="L48" s="404">
        <f>'4I. Prospectif sans aide'!M155</f>
        <v>0</v>
      </c>
      <c r="M48" s="404">
        <f>'4I. Prospectif sans aide'!N155</f>
        <v>0</v>
      </c>
      <c r="N48" s="404">
        <f>'4I. Prospectif sans aide'!O155</f>
        <v>0</v>
      </c>
      <c r="O48" s="404">
        <f>'4I. Prospectif sans aide'!P155</f>
        <v>0</v>
      </c>
      <c r="P48" s="404">
        <f>'4I. Prospectif sans aide'!Q155</f>
        <v>0</v>
      </c>
      <c r="Q48" s="404">
        <f>'4I. Prospectif sans aide'!R155</f>
        <v>0</v>
      </c>
      <c r="R48" s="404">
        <f>'4I. Prospectif sans aide'!Q155</f>
        <v>0</v>
      </c>
      <c r="S48" s="404">
        <f>'4I. Prospectif sans aide'!R155</f>
        <v>0</v>
      </c>
      <c r="T48" s="404">
        <f>'4I. Prospectif sans aide'!S155</f>
        <v>0</v>
      </c>
      <c r="U48" s="404">
        <f>'4I. Prospectif sans aide'!T155</f>
        <v>0</v>
      </c>
      <c r="V48" s="404">
        <f>'4I. Prospectif sans aide'!U155</f>
        <v>0</v>
      </c>
      <c r="W48" s="404">
        <f>'4I. Prospectif sans aide'!V155</f>
        <v>0</v>
      </c>
      <c r="X48" s="404">
        <f>'4I. Prospectif sans aide'!W155</f>
        <v>0</v>
      </c>
      <c r="Y48" s="404">
        <f>'4I. Prospectif sans aide'!X155</f>
        <v>0</v>
      </c>
      <c r="Z48" s="405">
        <f>'4I. Prospectif sans aide'!Y155</f>
        <v>0</v>
      </c>
      <c r="AA48" s="460">
        <f>'4I. Prospectif sans aide'!Z155</f>
        <v>0</v>
      </c>
      <c r="AB48" s="461">
        <f>'4I. Prospectif sans aide'!AA155</f>
        <v>0</v>
      </c>
      <c r="AC48" s="461" t="str">
        <f>'4I. Prospectif sans aide'!AB155</f>
        <v/>
      </c>
      <c r="AD48" s="461" t="str">
        <f ca="1">'4I. Prospectif sans aide'!AC155</f>
        <v/>
      </c>
    </row>
    <row r="49" spans="1:30" ht="15.75" thickBot="1" x14ac:dyDescent="0.3">
      <c r="B49" s="1186"/>
      <c r="C49" s="1054" t="str">
        <f>'4I. Prospectif sans aide'!C156</f>
        <v>Charge annuelle de la dette (en % des produits)</v>
      </c>
      <c r="D49" s="409" t="str">
        <f>'4I. Prospectif sans aide'!E156</f>
        <v/>
      </c>
      <c r="E49" s="410" t="str">
        <f>'4I. Prospectif sans aide'!F156</f>
        <v/>
      </c>
      <c r="F49" s="411" t="str">
        <f>'4I. Prospectif sans aide'!G156</f>
        <v/>
      </c>
      <c r="G49" s="408" t="str">
        <f>'4I. Prospectif sans aide'!H156</f>
        <v/>
      </c>
      <c r="H49" s="409" t="str">
        <f>'4I. Prospectif sans aide'!I156</f>
        <v/>
      </c>
      <c r="I49" s="409" t="str">
        <f>'4I. Prospectif sans aide'!J156</f>
        <v/>
      </c>
      <c r="J49" s="409" t="str">
        <f>'4I. Prospectif sans aide'!K156</f>
        <v/>
      </c>
      <c r="K49" s="409" t="str">
        <f>'4I. Prospectif sans aide'!L156</f>
        <v/>
      </c>
      <c r="L49" s="409" t="str">
        <f>'4I. Prospectif sans aide'!M156</f>
        <v/>
      </c>
      <c r="M49" s="409" t="str">
        <f>'4I. Prospectif sans aide'!N156</f>
        <v/>
      </c>
      <c r="N49" s="409" t="str">
        <f>'4I. Prospectif sans aide'!O156</f>
        <v/>
      </c>
      <c r="O49" s="409" t="str">
        <f>'4I. Prospectif sans aide'!P156</f>
        <v/>
      </c>
      <c r="P49" s="409" t="str">
        <f>'4I. Prospectif sans aide'!Q156</f>
        <v/>
      </c>
      <c r="Q49" s="409" t="str">
        <f>'4I. Prospectif sans aide'!R156</f>
        <v/>
      </c>
      <c r="R49" s="409" t="str">
        <f>'4I. Prospectif sans aide'!Q156</f>
        <v/>
      </c>
      <c r="S49" s="409" t="str">
        <f>'4I. Prospectif sans aide'!R156</f>
        <v/>
      </c>
      <c r="T49" s="409" t="str">
        <f>'4I. Prospectif sans aide'!S156</f>
        <v/>
      </c>
      <c r="U49" s="409" t="str">
        <f>'4I. Prospectif sans aide'!T156</f>
        <v/>
      </c>
      <c r="V49" s="409" t="str">
        <f>'4I. Prospectif sans aide'!U156</f>
        <v/>
      </c>
      <c r="W49" s="409" t="str">
        <f>'4I. Prospectif sans aide'!V156</f>
        <v/>
      </c>
      <c r="X49" s="409" t="str">
        <f>'4I. Prospectif sans aide'!W156</f>
        <v/>
      </c>
      <c r="Y49" s="409" t="str">
        <f>'4I. Prospectif sans aide'!X156</f>
        <v/>
      </c>
      <c r="Z49" s="410" t="str">
        <f>'4I. Prospectif sans aide'!Y156</f>
        <v/>
      </c>
      <c r="AA49" s="460" t="str">
        <f>'4I. Prospectif sans aide'!Z156</f>
        <v/>
      </c>
      <c r="AB49" s="461" t="str">
        <f>'4I. Prospectif sans aide'!AA156</f>
        <v/>
      </c>
      <c r="AC49" s="461">
        <f>'4I. Prospectif sans aide'!AB156</f>
        <v>0</v>
      </c>
      <c r="AD49" s="461">
        <f>'4I. Prospectif sans aide'!AC156</f>
        <v>0</v>
      </c>
    </row>
    <row r="50" spans="1:30" x14ac:dyDescent="0.25">
      <c r="B50" s="1186"/>
      <c r="C50" s="459" t="str">
        <f>'4I. Prospectif sans aide'!B157</f>
        <v>Durée apparente de la dette</v>
      </c>
      <c r="D50" s="404">
        <f>'4I. Prospectif sans aide'!E157</f>
        <v>0</v>
      </c>
      <c r="E50" s="405">
        <f>'4I. Prospectif sans aide'!F157</f>
        <v>0</v>
      </c>
      <c r="F50" s="406">
        <f>'4I. Prospectif sans aide'!G157</f>
        <v>0</v>
      </c>
      <c r="G50" s="407">
        <f>'4I. Prospectif sans aide'!H157</f>
        <v>0</v>
      </c>
      <c r="H50" s="404">
        <f>'4I. Prospectif sans aide'!I157</f>
        <v>0</v>
      </c>
      <c r="I50" s="404">
        <f>'4I. Prospectif sans aide'!J157</f>
        <v>0</v>
      </c>
      <c r="J50" s="404">
        <f>'4I. Prospectif sans aide'!K157</f>
        <v>0</v>
      </c>
      <c r="K50" s="404">
        <f>'4I. Prospectif sans aide'!L157</f>
        <v>0</v>
      </c>
      <c r="L50" s="404">
        <f>'4I. Prospectif sans aide'!M157</f>
        <v>0</v>
      </c>
      <c r="M50" s="404">
        <f>'4I. Prospectif sans aide'!N157</f>
        <v>0</v>
      </c>
      <c r="N50" s="404">
        <f>'4I. Prospectif sans aide'!O157</f>
        <v>0</v>
      </c>
      <c r="O50" s="404">
        <f>'4I. Prospectif sans aide'!P157</f>
        <v>0</v>
      </c>
      <c r="P50" s="404">
        <f>'4I. Prospectif sans aide'!Q157</f>
        <v>0</v>
      </c>
      <c r="Q50" s="404">
        <f>'4I. Prospectif sans aide'!R157</f>
        <v>0</v>
      </c>
      <c r="R50" s="404">
        <f>'4I. Prospectif sans aide'!Q157</f>
        <v>0</v>
      </c>
      <c r="S50" s="404">
        <f>'4I. Prospectif sans aide'!R157</f>
        <v>0</v>
      </c>
      <c r="T50" s="404">
        <f>'4I. Prospectif sans aide'!S157</f>
        <v>0</v>
      </c>
      <c r="U50" s="404">
        <f>'4I. Prospectif sans aide'!T157</f>
        <v>0</v>
      </c>
      <c r="V50" s="404">
        <f>'4I. Prospectif sans aide'!U157</f>
        <v>0</v>
      </c>
      <c r="W50" s="404">
        <f>'4I. Prospectif sans aide'!V157</f>
        <v>0</v>
      </c>
      <c r="X50" s="404">
        <f>'4I. Prospectif sans aide'!W157</f>
        <v>0</v>
      </c>
      <c r="Y50" s="404">
        <f>'4I. Prospectif sans aide'!X157</f>
        <v>0</v>
      </c>
      <c r="Z50" s="405">
        <f>'4I. Prospectif sans aide'!Y157</f>
        <v>0</v>
      </c>
      <c r="AA50" s="460">
        <f>'4I. Prospectif sans aide'!Z157</f>
        <v>0</v>
      </c>
      <c r="AB50" s="461">
        <f>'4I. Prospectif sans aide'!AA157</f>
        <v>0</v>
      </c>
      <c r="AC50" s="461" t="str">
        <f>'4I. Prospectif sans aide'!AB157</f>
        <v/>
      </c>
      <c r="AD50" s="461" t="str">
        <f ca="1">'4I. Prospectif sans aide'!AC157</f>
        <v/>
      </c>
    </row>
    <row r="51" spans="1:30" ht="15.75" thickBot="1" x14ac:dyDescent="0.3">
      <c r="B51" s="1186"/>
      <c r="C51" s="1054" t="str">
        <f>'4I. Prospectif sans aide'!C158</f>
        <v>Taux d'indépendance financière</v>
      </c>
      <c r="D51" s="409" t="str">
        <f>'4I. Prospectif sans aide'!E158</f>
        <v/>
      </c>
      <c r="E51" s="410" t="str">
        <f>'4I. Prospectif sans aide'!F158</f>
        <v/>
      </c>
      <c r="F51" s="411" t="str">
        <f>'4I. Prospectif sans aide'!G158</f>
        <v/>
      </c>
      <c r="G51" s="408" t="str">
        <f>'4I. Prospectif sans aide'!H158</f>
        <v/>
      </c>
      <c r="H51" s="409" t="str">
        <f>'4I. Prospectif sans aide'!I158</f>
        <v/>
      </c>
      <c r="I51" s="409" t="str">
        <f>'4I. Prospectif sans aide'!J158</f>
        <v/>
      </c>
      <c r="J51" s="409" t="str">
        <f>'4I. Prospectif sans aide'!K158</f>
        <v/>
      </c>
      <c r="K51" s="409" t="str">
        <f>'4I. Prospectif sans aide'!L158</f>
        <v/>
      </c>
      <c r="L51" s="409" t="str">
        <f>'4I. Prospectif sans aide'!M158</f>
        <v/>
      </c>
      <c r="M51" s="409" t="str">
        <f>'4I. Prospectif sans aide'!N158</f>
        <v/>
      </c>
      <c r="N51" s="409" t="str">
        <f>'4I. Prospectif sans aide'!O158</f>
        <v/>
      </c>
      <c r="O51" s="409" t="str">
        <f>'4I. Prospectif sans aide'!P158</f>
        <v/>
      </c>
      <c r="P51" s="409" t="str">
        <f>'4I. Prospectif sans aide'!Q158</f>
        <v/>
      </c>
      <c r="Q51" s="409" t="str">
        <f>'4I. Prospectif sans aide'!R158</f>
        <v/>
      </c>
      <c r="R51" s="409" t="str">
        <f>'4I. Prospectif sans aide'!Q158</f>
        <v/>
      </c>
      <c r="S51" s="409" t="str">
        <f>'4I. Prospectif sans aide'!R158</f>
        <v/>
      </c>
      <c r="T51" s="409" t="str">
        <f>'4I. Prospectif sans aide'!S158</f>
        <v/>
      </c>
      <c r="U51" s="409" t="str">
        <f>'4I. Prospectif sans aide'!T158</f>
        <v/>
      </c>
      <c r="V51" s="409" t="str">
        <f>'4I. Prospectif sans aide'!U158</f>
        <v/>
      </c>
      <c r="W51" s="409" t="str">
        <f>'4I. Prospectif sans aide'!V158</f>
        <v/>
      </c>
      <c r="X51" s="409" t="str">
        <f>'4I. Prospectif sans aide'!W158</f>
        <v/>
      </c>
      <c r="Y51" s="409" t="str">
        <f>'4I. Prospectif sans aide'!X158</f>
        <v/>
      </c>
      <c r="Z51" s="410" t="str">
        <f>'4I. Prospectif sans aide'!Y158</f>
        <v/>
      </c>
      <c r="AA51" s="460" t="str">
        <f>'4I. Prospectif sans aide'!Z158</f>
        <v/>
      </c>
      <c r="AB51" s="461" t="str">
        <f>'4I. Prospectif sans aide'!AA158</f>
        <v/>
      </c>
      <c r="AC51" s="461">
        <f>'4I. Prospectif sans aide'!AB158</f>
        <v>0</v>
      </c>
      <c r="AD51" s="461">
        <f>'4I. Prospectif sans aide'!AC158</f>
        <v>0</v>
      </c>
    </row>
    <row r="52" spans="1:30" ht="30" x14ac:dyDescent="0.25">
      <c r="B52" s="1186"/>
      <c r="C52" s="464" t="str">
        <f>'4I. Prospectif sans aide'!B159</f>
        <v>Marge brute disponible après paiement de la charge annuelle de la dette (en €)</v>
      </c>
      <c r="D52" s="404">
        <f>'4I. Prospectif sans aide'!E159</f>
        <v>0</v>
      </c>
      <c r="E52" s="405">
        <f>'4I. Prospectif sans aide'!F159</f>
        <v>0</v>
      </c>
      <c r="F52" s="406">
        <f>'4I. Prospectif sans aide'!G159</f>
        <v>0</v>
      </c>
      <c r="G52" s="407">
        <f>'4I. Prospectif sans aide'!H159</f>
        <v>0</v>
      </c>
      <c r="H52" s="404">
        <f>'4I. Prospectif sans aide'!I159</f>
        <v>0</v>
      </c>
      <c r="I52" s="404">
        <f>'4I. Prospectif sans aide'!J159</f>
        <v>0</v>
      </c>
      <c r="J52" s="404">
        <f>'4I. Prospectif sans aide'!K159</f>
        <v>0</v>
      </c>
      <c r="K52" s="404">
        <f>'4I. Prospectif sans aide'!L159</f>
        <v>0</v>
      </c>
      <c r="L52" s="404">
        <f>'4I. Prospectif sans aide'!M159</f>
        <v>0</v>
      </c>
      <c r="M52" s="404">
        <f>'4I. Prospectif sans aide'!N159</f>
        <v>0</v>
      </c>
      <c r="N52" s="404">
        <f>'4I. Prospectif sans aide'!O159</f>
        <v>0</v>
      </c>
      <c r="O52" s="404">
        <f>'4I. Prospectif sans aide'!P159</f>
        <v>0</v>
      </c>
      <c r="P52" s="404">
        <f>'4I. Prospectif sans aide'!Q159</f>
        <v>0</v>
      </c>
      <c r="Q52" s="404">
        <f>'4I. Prospectif sans aide'!R159</f>
        <v>0</v>
      </c>
      <c r="R52" s="404">
        <f>'4I. Prospectif sans aide'!Q159</f>
        <v>0</v>
      </c>
      <c r="S52" s="404">
        <f>'4I. Prospectif sans aide'!R159</f>
        <v>0</v>
      </c>
      <c r="T52" s="404">
        <f>'4I. Prospectif sans aide'!S159</f>
        <v>0</v>
      </c>
      <c r="U52" s="404">
        <f>'4I. Prospectif sans aide'!T159</f>
        <v>0</v>
      </c>
      <c r="V52" s="404">
        <f>'4I. Prospectif sans aide'!U159</f>
        <v>0</v>
      </c>
      <c r="W52" s="404">
        <f>'4I. Prospectif sans aide'!V159</f>
        <v>0</v>
      </c>
      <c r="X52" s="404">
        <f>'4I. Prospectif sans aide'!W159</f>
        <v>0</v>
      </c>
      <c r="Y52" s="404">
        <f>'4I. Prospectif sans aide'!X159</f>
        <v>0</v>
      </c>
      <c r="Z52" s="405">
        <f>'4I. Prospectif sans aide'!Y159</f>
        <v>0</v>
      </c>
      <c r="AA52" s="460">
        <f>'4I. Prospectif sans aide'!Z159</f>
        <v>0</v>
      </c>
      <c r="AB52" s="461">
        <f>'4I. Prospectif sans aide'!AA159</f>
        <v>0</v>
      </c>
      <c r="AC52" s="461" t="str">
        <f>'4I. Prospectif sans aide'!AB159</f>
        <v/>
      </c>
      <c r="AD52" s="461" t="str">
        <f ca="1">'4I. Prospectif sans aide'!AC159</f>
        <v/>
      </c>
    </row>
    <row r="53" spans="1:30" ht="15.75" thickBot="1" x14ac:dyDescent="0.3">
      <c r="B53" s="1186"/>
      <c r="C53" s="1054" t="str">
        <f>'4I. Prospectif sans aide'!C160</f>
        <v>Marge brute disponible en % des produits d'exploitation</v>
      </c>
      <c r="D53" s="409" t="str">
        <f>'4I. Prospectif sans aide'!E160</f>
        <v/>
      </c>
      <c r="E53" s="410" t="str">
        <f>'4I. Prospectif sans aide'!F160</f>
        <v/>
      </c>
      <c r="F53" s="411" t="str">
        <f>'4I. Prospectif sans aide'!G160</f>
        <v/>
      </c>
      <c r="G53" s="408" t="str">
        <f>'4I. Prospectif sans aide'!H160</f>
        <v/>
      </c>
      <c r="H53" s="409" t="str">
        <f>'4I. Prospectif sans aide'!I160</f>
        <v/>
      </c>
      <c r="I53" s="409" t="str">
        <f>'4I. Prospectif sans aide'!J160</f>
        <v/>
      </c>
      <c r="J53" s="409" t="str">
        <f>'4I. Prospectif sans aide'!K160</f>
        <v/>
      </c>
      <c r="K53" s="409" t="str">
        <f>'4I. Prospectif sans aide'!L160</f>
        <v/>
      </c>
      <c r="L53" s="409" t="str">
        <f>'4I. Prospectif sans aide'!M160</f>
        <v/>
      </c>
      <c r="M53" s="409" t="str">
        <f>'4I. Prospectif sans aide'!N160</f>
        <v/>
      </c>
      <c r="N53" s="409" t="str">
        <f>'4I. Prospectif sans aide'!O160</f>
        <v/>
      </c>
      <c r="O53" s="409" t="str">
        <f>'4I. Prospectif sans aide'!P160</f>
        <v/>
      </c>
      <c r="P53" s="409" t="str">
        <f>'4I. Prospectif sans aide'!Q160</f>
        <v/>
      </c>
      <c r="Q53" s="409" t="str">
        <f>'4I. Prospectif sans aide'!R160</f>
        <v/>
      </c>
      <c r="R53" s="409" t="str">
        <f>'4I. Prospectif sans aide'!Q160</f>
        <v/>
      </c>
      <c r="S53" s="409" t="str">
        <f>'4I. Prospectif sans aide'!R160</f>
        <v/>
      </c>
      <c r="T53" s="409" t="str">
        <f>'4I. Prospectif sans aide'!S160</f>
        <v/>
      </c>
      <c r="U53" s="409" t="str">
        <f>'4I. Prospectif sans aide'!T160</f>
        <v/>
      </c>
      <c r="V53" s="409" t="str">
        <f>'4I. Prospectif sans aide'!U160</f>
        <v/>
      </c>
      <c r="W53" s="409" t="str">
        <f>'4I. Prospectif sans aide'!V160</f>
        <v/>
      </c>
      <c r="X53" s="409" t="str">
        <f>'4I. Prospectif sans aide'!W160</f>
        <v/>
      </c>
      <c r="Y53" s="409" t="str">
        <f>'4I. Prospectif sans aide'!X160</f>
        <v/>
      </c>
      <c r="Z53" s="410" t="str">
        <f>'4I. Prospectif sans aide'!Y160</f>
        <v/>
      </c>
      <c r="AA53" s="460" t="str">
        <f>'4I. Prospectif sans aide'!Z160</f>
        <v/>
      </c>
      <c r="AB53" s="461" t="str">
        <f>'4I. Prospectif sans aide'!AA160</f>
        <v/>
      </c>
      <c r="AC53" s="461">
        <f>'4I. Prospectif sans aide'!AB160</f>
        <v>0</v>
      </c>
      <c r="AD53" s="461">
        <f>'4I. Prospectif sans aide'!AC160</f>
        <v>0</v>
      </c>
    </row>
    <row r="54" spans="1:30" x14ac:dyDescent="0.25">
      <c r="B54" s="1186"/>
      <c r="C54" s="459" t="str">
        <f>'4I. Prospectif sans aide'!B161</f>
        <v>Investissements hors projet COPERMO (en €)</v>
      </c>
      <c r="D54" s="404">
        <f>'4I. Prospectif sans aide'!E161</f>
        <v>0</v>
      </c>
      <c r="E54" s="405">
        <f>'4I. Prospectif sans aide'!F161</f>
        <v>0</v>
      </c>
      <c r="F54" s="406">
        <f>'4I. Prospectif sans aide'!G161</f>
        <v>0</v>
      </c>
      <c r="G54" s="407">
        <f>'4I. Prospectif sans aide'!H161</f>
        <v>0</v>
      </c>
      <c r="H54" s="404">
        <f>'4I. Prospectif sans aide'!I161</f>
        <v>0</v>
      </c>
      <c r="I54" s="404">
        <f>'4I. Prospectif sans aide'!J161</f>
        <v>0</v>
      </c>
      <c r="J54" s="404">
        <f>'4I. Prospectif sans aide'!K161</f>
        <v>0</v>
      </c>
      <c r="K54" s="404">
        <f>'4I. Prospectif sans aide'!L161</f>
        <v>0</v>
      </c>
      <c r="L54" s="404">
        <f>'4I. Prospectif sans aide'!M161</f>
        <v>0</v>
      </c>
      <c r="M54" s="404">
        <f>'4I. Prospectif sans aide'!N161</f>
        <v>0</v>
      </c>
      <c r="N54" s="404">
        <f>'4I. Prospectif sans aide'!O161</f>
        <v>0</v>
      </c>
      <c r="O54" s="404">
        <f>'4I. Prospectif sans aide'!P161</f>
        <v>0</v>
      </c>
      <c r="P54" s="404">
        <f>'4I. Prospectif sans aide'!Q161</f>
        <v>0</v>
      </c>
      <c r="Q54" s="404">
        <f>'4I. Prospectif sans aide'!R161</f>
        <v>0</v>
      </c>
      <c r="R54" s="404">
        <f>'4I. Prospectif sans aide'!Q161</f>
        <v>0</v>
      </c>
      <c r="S54" s="404">
        <f>'4I. Prospectif sans aide'!R161</f>
        <v>0</v>
      </c>
      <c r="T54" s="404">
        <f>'4I. Prospectif sans aide'!S161</f>
        <v>0</v>
      </c>
      <c r="U54" s="404">
        <f>'4I. Prospectif sans aide'!T161</f>
        <v>0</v>
      </c>
      <c r="V54" s="404">
        <f>'4I. Prospectif sans aide'!U161</f>
        <v>0</v>
      </c>
      <c r="W54" s="404">
        <f>'4I. Prospectif sans aide'!V161</f>
        <v>0</v>
      </c>
      <c r="X54" s="404">
        <f>'4I. Prospectif sans aide'!W161</f>
        <v>0</v>
      </c>
      <c r="Y54" s="404">
        <f>'4I. Prospectif sans aide'!X161</f>
        <v>0</v>
      </c>
      <c r="Z54" s="405">
        <f>'4I. Prospectif sans aide'!Y161</f>
        <v>0</v>
      </c>
      <c r="AA54" s="460">
        <f>'4I. Prospectif sans aide'!Z161</f>
        <v>0</v>
      </c>
      <c r="AB54" s="461">
        <f>'4I. Prospectif sans aide'!AA161</f>
        <v>0</v>
      </c>
      <c r="AC54" s="461" t="str">
        <f>'4I. Prospectif sans aide'!AB161</f>
        <v/>
      </c>
      <c r="AD54" s="461" t="str">
        <f ca="1">'4I. Prospectif sans aide'!AC161</f>
        <v/>
      </c>
    </row>
    <row r="55" spans="1:30" ht="15.75" thickBot="1" x14ac:dyDescent="0.3">
      <c r="B55" s="1186"/>
      <c r="C55" s="1054" t="str">
        <f>'4I. Prospectif sans aide'!C162</f>
        <v>Investissements hors projet COPERMO (en % des produits)</v>
      </c>
      <c r="D55" s="409" t="str">
        <f>'4I. Prospectif sans aide'!E162</f>
        <v/>
      </c>
      <c r="E55" s="410" t="str">
        <f>'4I. Prospectif sans aide'!F162</f>
        <v/>
      </c>
      <c r="F55" s="411" t="str">
        <f>'4I. Prospectif sans aide'!G162</f>
        <v/>
      </c>
      <c r="G55" s="408" t="str">
        <f>'4I. Prospectif sans aide'!H162</f>
        <v/>
      </c>
      <c r="H55" s="409" t="str">
        <f>'4I. Prospectif sans aide'!I162</f>
        <v/>
      </c>
      <c r="I55" s="409" t="str">
        <f>'4I. Prospectif sans aide'!J162</f>
        <v/>
      </c>
      <c r="J55" s="409" t="str">
        <f>'4I. Prospectif sans aide'!K162</f>
        <v/>
      </c>
      <c r="K55" s="409" t="str">
        <f>'4I. Prospectif sans aide'!L162</f>
        <v/>
      </c>
      <c r="L55" s="409" t="str">
        <f>'4I. Prospectif sans aide'!M162</f>
        <v/>
      </c>
      <c r="M55" s="409" t="str">
        <f>'4I. Prospectif sans aide'!N162</f>
        <v/>
      </c>
      <c r="N55" s="409" t="str">
        <f>'4I. Prospectif sans aide'!O162</f>
        <v/>
      </c>
      <c r="O55" s="409" t="str">
        <f>'4I. Prospectif sans aide'!P162</f>
        <v/>
      </c>
      <c r="P55" s="409" t="str">
        <f>'4I. Prospectif sans aide'!Q162</f>
        <v/>
      </c>
      <c r="Q55" s="409" t="str">
        <f>'4I. Prospectif sans aide'!R162</f>
        <v/>
      </c>
      <c r="R55" s="409" t="str">
        <f>'4I. Prospectif sans aide'!Q162</f>
        <v/>
      </c>
      <c r="S55" s="409" t="str">
        <f>'4I. Prospectif sans aide'!R162</f>
        <v/>
      </c>
      <c r="T55" s="409" t="str">
        <f>'4I. Prospectif sans aide'!S162</f>
        <v/>
      </c>
      <c r="U55" s="409" t="str">
        <f>'4I. Prospectif sans aide'!T162</f>
        <v/>
      </c>
      <c r="V55" s="409" t="str">
        <f>'4I. Prospectif sans aide'!U162</f>
        <v/>
      </c>
      <c r="W55" s="409" t="str">
        <f>'4I. Prospectif sans aide'!V162</f>
        <v/>
      </c>
      <c r="X55" s="409" t="str">
        <f>'4I. Prospectif sans aide'!W162</f>
        <v/>
      </c>
      <c r="Y55" s="409" t="str">
        <f>'4I. Prospectif sans aide'!X162</f>
        <v/>
      </c>
      <c r="Z55" s="410" t="str">
        <f>'4I. Prospectif sans aide'!Y162</f>
        <v/>
      </c>
      <c r="AA55" s="460" t="str">
        <f>'4I. Prospectif sans aide'!Z162</f>
        <v/>
      </c>
      <c r="AB55" s="461" t="str">
        <f>'4I. Prospectif sans aide'!AA162</f>
        <v/>
      </c>
      <c r="AC55" s="461">
        <f>'4I. Prospectif sans aide'!AB162</f>
        <v>0</v>
      </c>
      <c r="AD55" s="461">
        <f>'4I. Prospectif sans aide'!AC162</f>
        <v>0</v>
      </c>
    </row>
    <row r="56" spans="1:30" x14ac:dyDescent="0.25">
      <c r="B56" s="1186"/>
      <c r="C56" s="459" t="str">
        <f>'4I. Prospectif sans aide'!B163</f>
        <v>Investissements projet COPERMO (en €)</v>
      </c>
      <c r="D56" s="404" t="str">
        <f>'4I. Prospectif sans aide'!E163</f>
        <v>-</v>
      </c>
      <c r="E56" s="405" t="str">
        <f>'4I. Prospectif sans aide'!F163</f>
        <v>-</v>
      </c>
      <c r="F56" s="406">
        <f>'4I. Prospectif sans aide'!G163</f>
        <v>0</v>
      </c>
      <c r="G56" s="407">
        <f>'4I. Prospectif sans aide'!H163</f>
        <v>0</v>
      </c>
      <c r="H56" s="404">
        <f>'4I. Prospectif sans aide'!I163</f>
        <v>0</v>
      </c>
      <c r="I56" s="404">
        <f>'4I. Prospectif sans aide'!J163</f>
        <v>0</v>
      </c>
      <c r="J56" s="404">
        <f>'4I. Prospectif sans aide'!K163</f>
        <v>0</v>
      </c>
      <c r="K56" s="404">
        <f>'4I. Prospectif sans aide'!L163</f>
        <v>0</v>
      </c>
      <c r="L56" s="404">
        <f>'4I. Prospectif sans aide'!M163</f>
        <v>0</v>
      </c>
      <c r="M56" s="404">
        <f>'4I. Prospectif sans aide'!N163</f>
        <v>0</v>
      </c>
      <c r="N56" s="404">
        <f>'4I. Prospectif sans aide'!O163</f>
        <v>0</v>
      </c>
      <c r="O56" s="404">
        <f>'4I. Prospectif sans aide'!P163</f>
        <v>0</v>
      </c>
      <c r="P56" s="404">
        <f>'4I. Prospectif sans aide'!Q163</f>
        <v>0</v>
      </c>
      <c r="Q56" s="404">
        <f>'4I. Prospectif sans aide'!R163</f>
        <v>0</v>
      </c>
      <c r="R56" s="404">
        <f>'4I. Prospectif sans aide'!Q163</f>
        <v>0</v>
      </c>
      <c r="S56" s="404">
        <f>'4I. Prospectif sans aide'!R163</f>
        <v>0</v>
      </c>
      <c r="T56" s="404">
        <f>'4I. Prospectif sans aide'!S163</f>
        <v>0</v>
      </c>
      <c r="U56" s="404">
        <f>'4I. Prospectif sans aide'!T163</f>
        <v>0</v>
      </c>
      <c r="V56" s="404">
        <f>'4I. Prospectif sans aide'!U163</f>
        <v>0</v>
      </c>
      <c r="W56" s="404">
        <f>'4I. Prospectif sans aide'!V163</f>
        <v>0</v>
      </c>
      <c r="X56" s="404">
        <f>'4I. Prospectif sans aide'!W163</f>
        <v>0</v>
      </c>
      <c r="Y56" s="404">
        <f>'4I. Prospectif sans aide'!X163</f>
        <v>0</v>
      </c>
      <c r="Z56" s="405">
        <f>'4I. Prospectif sans aide'!Y163</f>
        <v>0</v>
      </c>
      <c r="AA56" s="460">
        <f>'4I. Prospectif sans aide'!Z163</f>
        <v>0</v>
      </c>
      <c r="AB56" s="461">
        <f>'4I. Prospectif sans aide'!AA163</f>
        <v>0</v>
      </c>
      <c r="AC56" s="461" t="str">
        <f>'4I. Prospectif sans aide'!AB163</f>
        <v>-</v>
      </c>
      <c r="AD56" s="461" t="str">
        <f ca="1">'4I. Prospectif sans aide'!AC163</f>
        <v/>
      </c>
    </row>
    <row r="57" spans="1:30" ht="15.75" thickBot="1" x14ac:dyDescent="0.3">
      <c r="B57" s="1186"/>
      <c r="C57" s="1054" t="str">
        <f>'4I. Prospectif sans aide'!C164</f>
        <v>Investissements projet COPERMO (en % des produits)</v>
      </c>
      <c r="D57" s="409">
        <f>'4I. Prospectif sans aide'!E164</f>
        <v>0</v>
      </c>
      <c r="E57" s="410">
        <f>'4I. Prospectif sans aide'!F164</f>
        <v>0</v>
      </c>
      <c r="F57" s="411" t="str">
        <f>'4I. Prospectif sans aide'!G164</f>
        <v/>
      </c>
      <c r="G57" s="408" t="str">
        <f>'4I. Prospectif sans aide'!H164</f>
        <v/>
      </c>
      <c r="H57" s="409" t="str">
        <f>'4I. Prospectif sans aide'!I164</f>
        <v/>
      </c>
      <c r="I57" s="409" t="str">
        <f>'4I. Prospectif sans aide'!J164</f>
        <v/>
      </c>
      <c r="J57" s="409" t="str">
        <f>'4I. Prospectif sans aide'!K164</f>
        <v/>
      </c>
      <c r="K57" s="409" t="str">
        <f>'4I. Prospectif sans aide'!L164</f>
        <v/>
      </c>
      <c r="L57" s="409" t="str">
        <f>'4I. Prospectif sans aide'!M164</f>
        <v/>
      </c>
      <c r="M57" s="409" t="str">
        <f>'4I. Prospectif sans aide'!N164</f>
        <v/>
      </c>
      <c r="N57" s="409" t="str">
        <f>'4I. Prospectif sans aide'!O164</f>
        <v/>
      </c>
      <c r="O57" s="409" t="str">
        <f>'4I. Prospectif sans aide'!P164</f>
        <v/>
      </c>
      <c r="P57" s="409" t="str">
        <f>'4I. Prospectif sans aide'!Q164</f>
        <v/>
      </c>
      <c r="Q57" s="409" t="str">
        <f>'4I. Prospectif sans aide'!R164</f>
        <v/>
      </c>
      <c r="R57" s="409" t="str">
        <f>'4I. Prospectif sans aide'!Q164</f>
        <v/>
      </c>
      <c r="S57" s="409" t="str">
        <f>'4I. Prospectif sans aide'!R164</f>
        <v/>
      </c>
      <c r="T57" s="409" t="str">
        <f>'4I. Prospectif sans aide'!S164</f>
        <v/>
      </c>
      <c r="U57" s="409" t="str">
        <f>'4I. Prospectif sans aide'!T164</f>
        <v/>
      </c>
      <c r="V57" s="409" t="str">
        <f>'4I. Prospectif sans aide'!U164</f>
        <v/>
      </c>
      <c r="W57" s="409" t="str">
        <f>'4I. Prospectif sans aide'!V164</f>
        <v/>
      </c>
      <c r="X57" s="409" t="str">
        <f>'4I. Prospectif sans aide'!W164</f>
        <v/>
      </c>
      <c r="Y57" s="409" t="str">
        <f>'4I. Prospectif sans aide'!X164</f>
        <v/>
      </c>
      <c r="Z57" s="410" t="str">
        <f>'4I. Prospectif sans aide'!Y164</f>
        <v/>
      </c>
      <c r="AA57" s="460" t="str">
        <f>'4I. Prospectif sans aide'!Z164</f>
        <v/>
      </c>
      <c r="AB57" s="461" t="str">
        <f>'4I. Prospectif sans aide'!AA164</f>
        <v/>
      </c>
      <c r="AC57" s="461">
        <f>'4I. Prospectif sans aide'!AB164</f>
        <v>0</v>
      </c>
      <c r="AD57" s="461">
        <f>'4I. Prospectif sans aide'!AC164</f>
        <v>0</v>
      </c>
    </row>
    <row r="58" spans="1:30" x14ac:dyDescent="0.25">
      <c r="B58" s="1186"/>
      <c r="C58" s="459" t="str">
        <f>'4I. Prospectif sans aide'!B165</f>
        <v>FRNG (en €)</v>
      </c>
      <c r="D58" s="404">
        <f>'4I. Prospectif sans aide'!E165</f>
        <v>0</v>
      </c>
      <c r="E58" s="405">
        <f>'4I. Prospectif sans aide'!F165</f>
        <v>0</v>
      </c>
      <c r="F58" s="406">
        <f>'4I. Prospectif sans aide'!G165</f>
        <v>0</v>
      </c>
      <c r="G58" s="407">
        <f>'4I. Prospectif sans aide'!H165</f>
        <v>0</v>
      </c>
      <c r="H58" s="404">
        <f>'4I. Prospectif sans aide'!I165</f>
        <v>0</v>
      </c>
      <c r="I58" s="404">
        <f>'4I. Prospectif sans aide'!J165</f>
        <v>0</v>
      </c>
      <c r="J58" s="404">
        <f>'4I. Prospectif sans aide'!K165</f>
        <v>0</v>
      </c>
      <c r="K58" s="404">
        <f>'4I. Prospectif sans aide'!L165</f>
        <v>0</v>
      </c>
      <c r="L58" s="404">
        <f>'4I. Prospectif sans aide'!M165</f>
        <v>0</v>
      </c>
      <c r="M58" s="404">
        <f>'4I. Prospectif sans aide'!N165</f>
        <v>0</v>
      </c>
      <c r="N58" s="404">
        <f>'4I. Prospectif sans aide'!O165</f>
        <v>0</v>
      </c>
      <c r="O58" s="404">
        <f>'4I. Prospectif sans aide'!P165</f>
        <v>0</v>
      </c>
      <c r="P58" s="404">
        <f>'4I. Prospectif sans aide'!Q165</f>
        <v>0</v>
      </c>
      <c r="Q58" s="404">
        <f>'4I. Prospectif sans aide'!R165</f>
        <v>0</v>
      </c>
      <c r="R58" s="404">
        <f>'4I. Prospectif sans aide'!Q165</f>
        <v>0</v>
      </c>
      <c r="S58" s="404">
        <f>'4I. Prospectif sans aide'!R165</f>
        <v>0</v>
      </c>
      <c r="T58" s="404">
        <f>'4I. Prospectif sans aide'!S165</f>
        <v>0</v>
      </c>
      <c r="U58" s="404">
        <f>'4I. Prospectif sans aide'!T165</f>
        <v>0</v>
      </c>
      <c r="V58" s="404">
        <f>'4I. Prospectif sans aide'!U165</f>
        <v>0</v>
      </c>
      <c r="W58" s="404">
        <f>'4I. Prospectif sans aide'!V165</f>
        <v>0</v>
      </c>
      <c r="X58" s="404">
        <f>'4I. Prospectif sans aide'!W165</f>
        <v>0</v>
      </c>
      <c r="Y58" s="404">
        <f>'4I. Prospectif sans aide'!X165</f>
        <v>0</v>
      </c>
      <c r="Z58" s="405">
        <f>'4I. Prospectif sans aide'!Y165</f>
        <v>0</v>
      </c>
      <c r="AA58" s="460">
        <f>'4I. Prospectif sans aide'!Z165</f>
        <v>0</v>
      </c>
      <c r="AB58" s="461">
        <f>'4I. Prospectif sans aide'!AA165</f>
        <v>0</v>
      </c>
      <c r="AC58" s="461" t="str">
        <f>'4I. Prospectif sans aide'!AB165</f>
        <v/>
      </c>
      <c r="AD58" s="461" t="str">
        <f ca="1">'4I. Prospectif sans aide'!AC165</f>
        <v/>
      </c>
    </row>
    <row r="59" spans="1:30" x14ac:dyDescent="0.25">
      <c r="B59" s="1187"/>
      <c r="C59" s="462" t="str">
        <f>'4I. Prospectif sans aide'!B166</f>
        <v>FRNG (en nombre de jours de charges courantes)</v>
      </c>
      <c r="D59" s="409" t="str">
        <f>'4I. Prospectif sans aide'!E166</f>
        <v/>
      </c>
      <c r="E59" s="410" t="str">
        <f>'4I. Prospectif sans aide'!F166</f>
        <v/>
      </c>
      <c r="F59" s="411" t="str">
        <f>'4I. Prospectif sans aide'!G166</f>
        <v/>
      </c>
      <c r="G59" s="408" t="str">
        <f>'4I. Prospectif sans aide'!H166</f>
        <v/>
      </c>
      <c r="H59" s="409" t="str">
        <f>'4I. Prospectif sans aide'!I166</f>
        <v/>
      </c>
      <c r="I59" s="409" t="str">
        <f>'4I. Prospectif sans aide'!J166</f>
        <v/>
      </c>
      <c r="J59" s="409" t="str">
        <f>'4I. Prospectif sans aide'!K166</f>
        <v/>
      </c>
      <c r="K59" s="409" t="str">
        <f>'4I. Prospectif sans aide'!L166</f>
        <v/>
      </c>
      <c r="L59" s="409" t="str">
        <f>'4I. Prospectif sans aide'!M166</f>
        <v/>
      </c>
      <c r="M59" s="409" t="str">
        <f>'4I. Prospectif sans aide'!N166</f>
        <v/>
      </c>
      <c r="N59" s="409" t="str">
        <f>'4I. Prospectif sans aide'!O166</f>
        <v/>
      </c>
      <c r="O59" s="409" t="str">
        <f>'4I. Prospectif sans aide'!P166</f>
        <v/>
      </c>
      <c r="P59" s="409" t="str">
        <f>'4I. Prospectif sans aide'!Q166</f>
        <v/>
      </c>
      <c r="Q59" s="409" t="str">
        <f>'4I. Prospectif sans aide'!R166</f>
        <v/>
      </c>
      <c r="R59" s="409" t="str">
        <f>'4I. Prospectif sans aide'!Q166</f>
        <v/>
      </c>
      <c r="S59" s="409" t="str">
        <f>'4I. Prospectif sans aide'!R166</f>
        <v/>
      </c>
      <c r="T59" s="409" t="str">
        <f>'4I. Prospectif sans aide'!S166</f>
        <v/>
      </c>
      <c r="U59" s="409" t="str">
        <f>'4I. Prospectif sans aide'!T166</f>
        <v/>
      </c>
      <c r="V59" s="409" t="str">
        <f>'4I. Prospectif sans aide'!U166</f>
        <v/>
      </c>
      <c r="W59" s="409" t="str">
        <f>'4I. Prospectif sans aide'!V166</f>
        <v/>
      </c>
      <c r="X59" s="409" t="str">
        <f>'4I. Prospectif sans aide'!W166</f>
        <v/>
      </c>
      <c r="Y59" s="409" t="str">
        <f>'4I. Prospectif sans aide'!X166</f>
        <v/>
      </c>
      <c r="Z59" s="410" t="str">
        <f>'4I. Prospectif sans aide'!Y166</f>
        <v/>
      </c>
      <c r="AA59" s="460" t="str">
        <f>'4I. Prospectif sans aide'!Z166</f>
        <v/>
      </c>
      <c r="AB59" s="461" t="str">
        <f>'4I. Prospectif sans aide'!AA166</f>
        <v/>
      </c>
      <c r="AC59" s="461">
        <f>'4I. Prospectif sans aide'!AB166</f>
        <v>0</v>
      </c>
      <c r="AD59" s="461">
        <f>'4I. Prospectif sans aide'!AC166</f>
        <v>0</v>
      </c>
    </row>
    <row r="60" spans="1:30" ht="15.75" thickBot="1" x14ac:dyDescent="0.3"/>
    <row r="61" spans="1:30" ht="16.5" thickBot="1" x14ac:dyDescent="0.3">
      <c r="C61" s="228" t="s">
        <v>125</v>
      </c>
      <c r="D61" s="226">
        <f ca="1">'4I. Prospectif sans aide'!E168</f>
        <v>0</v>
      </c>
      <c r="E61" s="227"/>
      <c r="AA61" s="44"/>
    </row>
    <row r="62" spans="1:30" x14ac:dyDescent="0.25">
      <c r="AA62" s="44"/>
    </row>
    <row r="63" spans="1:30" x14ac:dyDescent="0.25">
      <c r="AA63" s="44"/>
    </row>
    <row r="64" spans="1:30" x14ac:dyDescent="0.25">
      <c r="A64" s="44"/>
      <c r="B64" s="225" t="s">
        <v>243</v>
      </c>
      <c r="C64" s="22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x14ac:dyDescent="0.25">
      <c r="A65" s="44"/>
      <c r="B65" s="225" t="s">
        <v>244</v>
      </c>
      <c r="C65" s="22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</sheetData>
  <mergeCells count="34">
    <mergeCell ref="D4:E4"/>
    <mergeCell ref="D38:D39"/>
    <mergeCell ref="E38:E39"/>
    <mergeCell ref="F38:F39"/>
    <mergeCell ref="G38:G39"/>
    <mergeCell ref="J38:J39"/>
    <mergeCell ref="K38:K39"/>
    <mergeCell ref="L38:L39"/>
    <mergeCell ref="G3:N3"/>
    <mergeCell ref="G4:N4"/>
    <mergeCell ref="M38:M39"/>
    <mergeCell ref="Z38:Z39"/>
    <mergeCell ref="B40:B41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B54:B55"/>
    <mergeCell ref="B56:B57"/>
    <mergeCell ref="B58:B59"/>
    <mergeCell ref="B46:B47"/>
    <mergeCell ref="B48:B49"/>
    <mergeCell ref="B50:B51"/>
    <mergeCell ref="B52:B53"/>
  </mergeCells>
  <conditionalFormatting sqref="D37:Z37">
    <cfRule type="expression" dxfId="13" priority="7" stopIfTrue="1">
      <formula>IF(OR(D37="Démarrage du PRE",D37="Fin du PRE"),TRUE,FALSE)</formula>
    </cfRule>
    <cfRule type="expression" dxfId="12" priority="9" stopIfTrue="1">
      <formula>IF(OR(D37="Démarrage du projet",D37="Fin du projet"),TRUE,FALSE)</formula>
    </cfRule>
  </conditionalFormatting>
  <conditionalFormatting sqref="D4:E4">
    <cfRule type="cellIs" dxfId="11" priority="8" stopIfTrue="1" operator="equal">
      <formula>"Finalisé"</formula>
    </cfRule>
  </conditionalFormatting>
  <conditionalFormatting sqref="D37:Q37">
    <cfRule type="expression" dxfId="10" priority="5" stopIfTrue="1">
      <formula>IF(OR(D37="Démarrage du PRE",D37="Fin du PRE"),TRUE,FALSE)</formula>
    </cfRule>
    <cfRule type="expression" dxfId="9" priority="6" stopIfTrue="1">
      <formula>IF(OR(D37="Démarrage du projet",D37="Fin du projet"),TRUE,FALSE)</formula>
    </cfRule>
  </conditionalFormatting>
  <conditionalFormatting sqref="D37:Q37">
    <cfRule type="expression" dxfId="8" priority="3" stopIfTrue="1">
      <formula>IF(OR(D37="Démarrage du PRE",D37="Fin du PRE"),TRUE,FALSE)</formula>
    </cfRule>
    <cfRule type="expression" dxfId="7" priority="4" stopIfTrue="1">
      <formula>IF(OR(D37="Démarrage du projet",D37="Fin du projet"),TRUE,FALSE)</formula>
    </cfRule>
  </conditionalFormatting>
  <conditionalFormatting sqref="D37:Q37">
    <cfRule type="expression" dxfId="6" priority="1" stopIfTrue="1">
      <formula>IF(OR(D37="Démarrage du PRE",D37="Fin du PRE"),TRUE,FALSE)</formula>
    </cfRule>
    <cfRule type="expression" dxfId="5" priority="2" stopIfTrue="1">
      <formula>IF(OR(D37="Démarrage du projet",D37="Fin du projet"),TRUE,FALSE)</formula>
    </cfRule>
  </conditionalFormatting>
  <dataValidations disablePrompts="1" count="1">
    <dataValidation type="list" allowBlank="1" showInputMessage="1" showErrorMessage="1" sqref="D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/>
    <pageSetUpPr fitToPage="1"/>
  </sheetPr>
  <dimension ref="A2:AD65"/>
  <sheetViews>
    <sheetView showGridLines="0" zoomScale="70" zoomScaleNormal="70" workbookViewId="0">
      <pane ySplit="5" topLeftCell="A6" activePane="bottomLeft" state="frozen"/>
      <selection activeCell="Q35" sqref="Q35:Z39"/>
      <selection pane="bottomLeft" activeCell="D4" sqref="D4:E4"/>
    </sheetView>
  </sheetViews>
  <sheetFormatPr baseColWidth="10" defaultRowHeight="15" x14ac:dyDescent="0.25"/>
  <cols>
    <col min="1" max="2" width="1.7109375" customWidth="1"/>
    <col min="3" max="3" width="62.42578125" style="9" customWidth="1"/>
    <col min="4" max="22" width="10.7109375" customWidth="1"/>
    <col min="23" max="25" width="10.7109375" hidden="1" customWidth="1"/>
    <col min="26" max="26" width="11.42578125" hidden="1" customWidth="1"/>
    <col min="27" max="27" width="2.7109375" hidden="1" customWidth="1"/>
    <col min="28" max="28" width="11.42578125" customWidth="1"/>
  </cols>
  <sheetData>
    <row r="2" spans="2:26" s="3" customFormat="1" ht="3.95" customHeight="1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s="3" customFormat="1" ht="30" customHeight="1" x14ac:dyDescent="0.35">
      <c r="B3" s="235" t="str">
        <f>INDEX(Titre6_1,EquivChoixVolet)</f>
        <v>6. Synthèse de l'outil de diagnostic - Projet d'investissement</v>
      </c>
      <c r="C3" s="41"/>
      <c r="D3" s="41"/>
      <c r="E3" s="41"/>
      <c r="F3" s="41"/>
      <c r="G3" s="1192">
        <f>'0. Paramétrage'!C6</f>
        <v>0</v>
      </c>
      <c r="H3" s="1193"/>
      <c r="I3" s="1193"/>
      <c r="J3" s="1193"/>
      <c r="K3" s="1193"/>
      <c r="L3" s="1193"/>
      <c r="M3" s="1193"/>
      <c r="N3" s="1193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s="3" customFormat="1" ht="23.25" x14ac:dyDescent="0.35">
      <c r="B4" s="41"/>
      <c r="C4" s="63" t="s">
        <v>227</v>
      </c>
      <c r="D4" s="1082" t="s">
        <v>224</v>
      </c>
      <c r="E4" s="1082"/>
      <c r="F4" s="41"/>
      <c r="G4" s="1192">
        <f>'0. Paramétrage'!C7</f>
        <v>0</v>
      </c>
      <c r="H4" s="1193"/>
      <c r="I4" s="1193"/>
      <c r="J4" s="1193"/>
      <c r="K4" s="1193"/>
      <c r="L4" s="1193"/>
      <c r="M4" s="1193"/>
      <c r="N4" s="1193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ht="5.0999999999999996" customHeight="1" x14ac:dyDescent="0.25">
      <c r="B5" s="1"/>
      <c r="C5" s="2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s="233" customFormat="1" ht="9.9499999999999993" customHeight="1" x14ac:dyDescent="0.25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2:26" s="8" customFormat="1" x14ac:dyDescent="0.25">
      <c r="B7" s="10"/>
      <c r="C7" s="10"/>
      <c r="D7" s="10"/>
      <c r="E7" s="10"/>
      <c r="F7" s="10"/>
      <c r="G7" s="10"/>
    </row>
    <row r="35" spans="2:30" x14ac:dyDescent="0.25">
      <c r="B35" s="10"/>
      <c r="C35" s="10"/>
      <c r="D35" s="10"/>
      <c r="E35" s="10"/>
      <c r="F35" s="10"/>
      <c r="G35" s="10"/>
    </row>
    <row r="36" spans="2:30" ht="30" customHeight="1" x14ac:dyDescent="0.25">
      <c r="B36" s="10"/>
      <c r="C36" s="10"/>
      <c r="D36" s="10"/>
      <c r="E36" s="10"/>
      <c r="F36" s="10"/>
      <c r="G36" s="10"/>
    </row>
    <row r="37" spans="2:30" ht="28.5" customHeight="1" thickBot="1" x14ac:dyDescent="0.3">
      <c r="D37" s="183" t="str">
        <f t="shared" ref="D37:Z37" si="0">IF(D38=AnnéeDemInvest,"Démarrage du projet",IF(D38=AnnéeFinInvest,"Fin du projet",IF(D38=AnnéeDemPRE,"Démarrage du PRE",IF(D38=AnnéeDemPRE+DuréePRE,"Fin du PRE",""))))</f>
        <v/>
      </c>
      <c r="E37" s="183" t="str">
        <f t="shared" si="0"/>
        <v/>
      </c>
      <c r="F37" s="183" t="str">
        <f t="shared" si="0"/>
        <v/>
      </c>
      <c r="G37" s="183" t="str">
        <f t="shared" si="0"/>
        <v/>
      </c>
      <c r="H37" s="183" t="str">
        <f t="shared" si="0"/>
        <v/>
      </c>
      <c r="I37" s="183" t="str">
        <f t="shared" si="0"/>
        <v/>
      </c>
      <c r="J37" s="183" t="str">
        <f t="shared" si="0"/>
        <v/>
      </c>
      <c r="K37" s="183" t="str">
        <f t="shared" si="0"/>
        <v/>
      </c>
      <c r="L37" s="183" t="str">
        <f t="shared" si="0"/>
        <v/>
      </c>
      <c r="M37" s="183" t="str">
        <f t="shared" si="0"/>
        <v/>
      </c>
      <c r="N37" s="183" t="str">
        <f t="shared" si="0"/>
        <v/>
      </c>
      <c r="O37" s="183" t="str">
        <f t="shared" si="0"/>
        <v/>
      </c>
      <c r="P37" s="183" t="str">
        <f t="shared" si="0"/>
        <v/>
      </c>
      <c r="Q37" s="183" t="str">
        <f t="shared" si="0"/>
        <v/>
      </c>
      <c r="R37" s="183" t="str">
        <f t="shared" si="0"/>
        <v/>
      </c>
      <c r="S37" s="183" t="str">
        <f t="shared" si="0"/>
        <v/>
      </c>
      <c r="T37" s="183" t="str">
        <f t="shared" si="0"/>
        <v/>
      </c>
      <c r="U37" s="183" t="str">
        <f t="shared" si="0"/>
        <v/>
      </c>
      <c r="V37" s="183" t="str">
        <f t="shared" si="0"/>
        <v/>
      </c>
      <c r="W37" s="183" t="str">
        <f t="shared" si="0"/>
        <v/>
      </c>
      <c r="X37" s="183" t="str">
        <f t="shared" si="0"/>
        <v/>
      </c>
      <c r="Y37" s="183" t="str">
        <f t="shared" si="0"/>
        <v/>
      </c>
      <c r="Z37" s="183" t="str">
        <f t="shared" si="0"/>
        <v/>
      </c>
      <c r="AA37" s="44"/>
    </row>
    <row r="38" spans="2:30" ht="14.45" customHeight="1" x14ac:dyDescent="0.25">
      <c r="C38" s="223" t="s">
        <v>116</v>
      </c>
      <c r="D38" s="1190">
        <f>E38-1</f>
        <v>2008</v>
      </c>
      <c r="E38" s="1188">
        <f>F38-1</f>
        <v>2009</v>
      </c>
      <c r="F38" s="1194">
        <f>AnnéeN</f>
        <v>2010</v>
      </c>
      <c r="G38" s="1196">
        <f>F38+1</f>
        <v>2011</v>
      </c>
      <c r="H38" s="1190">
        <f t="shared" ref="H38:Y38" si="1">G38+1</f>
        <v>2012</v>
      </c>
      <c r="I38" s="1190">
        <f t="shared" si="1"/>
        <v>2013</v>
      </c>
      <c r="J38" s="1190">
        <f t="shared" si="1"/>
        <v>2014</v>
      </c>
      <c r="K38" s="1190">
        <f t="shared" si="1"/>
        <v>2015</v>
      </c>
      <c r="L38" s="1190">
        <f t="shared" si="1"/>
        <v>2016</v>
      </c>
      <c r="M38" s="1190">
        <f t="shared" si="1"/>
        <v>2017</v>
      </c>
      <c r="N38" s="1190">
        <f t="shared" si="1"/>
        <v>2018</v>
      </c>
      <c r="O38" s="1190">
        <f t="shared" si="1"/>
        <v>2019</v>
      </c>
      <c r="P38" s="1190">
        <f t="shared" si="1"/>
        <v>2020</v>
      </c>
      <c r="Q38" s="1190">
        <f t="shared" si="1"/>
        <v>2021</v>
      </c>
      <c r="R38" s="1190">
        <f t="shared" si="1"/>
        <v>2022</v>
      </c>
      <c r="S38" s="1190">
        <f t="shared" si="1"/>
        <v>2023</v>
      </c>
      <c r="T38" s="1190">
        <f t="shared" si="1"/>
        <v>2024</v>
      </c>
      <c r="U38" s="1190">
        <f t="shared" si="1"/>
        <v>2025</v>
      </c>
      <c r="V38" s="1190">
        <f t="shared" si="1"/>
        <v>2026</v>
      </c>
      <c r="W38" s="1190">
        <f t="shared" si="1"/>
        <v>2027</v>
      </c>
      <c r="X38" s="1190">
        <f t="shared" si="1"/>
        <v>2028</v>
      </c>
      <c r="Y38" s="1190">
        <f t="shared" si="1"/>
        <v>2029</v>
      </c>
      <c r="Z38" s="1188">
        <f>Y38+1</f>
        <v>2030</v>
      </c>
      <c r="AA38" s="44"/>
    </row>
    <row r="39" spans="2:30" ht="15" customHeight="1" thickBot="1" x14ac:dyDescent="0.3">
      <c r="C39" s="222" t="s">
        <v>123</v>
      </c>
      <c r="D39" s="1191"/>
      <c r="E39" s="1189"/>
      <c r="F39" s="1195"/>
      <c r="G39" s="1197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89"/>
      <c r="AA39" s="44"/>
    </row>
    <row r="40" spans="2:30" ht="18" customHeight="1" x14ac:dyDescent="0.25">
      <c r="B40" s="1186"/>
      <c r="C40" s="459" t="str">
        <f>'4I. Prospectif avec aides'!B148</f>
        <v xml:space="preserve">Marge brute d'exploitation hors aides financières (en €) </v>
      </c>
      <c r="D40" s="404">
        <f>'4I. Prospectif avec aides'!E148</f>
        <v>0</v>
      </c>
      <c r="E40" s="405">
        <f>'4I. Prospectif avec aides'!F148</f>
        <v>0</v>
      </c>
      <c r="F40" s="406">
        <f>'4I. Prospectif avec aides'!G148</f>
        <v>0</v>
      </c>
      <c r="G40" s="407">
        <f>'4I. Prospectif avec aides'!H148</f>
        <v>0</v>
      </c>
      <c r="H40" s="404">
        <f>'4I. Prospectif avec aides'!I148</f>
        <v>0</v>
      </c>
      <c r="I40" s="404">
        <f>'4I. Prospectif avec aides'!J148</f>
        <v>0</v>
      </c>
      <c r="J40" s="404">
        <f>'4I. Prospectif avec aides'!K148</f>
        <v>0</v>
      </c>
      <c r="K40" s="404">
        <f>'4I. Prospectif avec aides'!L148</f>
        <v>0</v>
      </c>
      <c r="L40" s="404">
        <f>'4I. Prospectif avec aides'!M148</f>
        <v>0</v>
      </c>
      <c r="M40" s="404">
        <f>'4I. Prospectif avec aides'!N148</f>
        <v>0</v>
      </c>
      <c r="N40" s="404">
        <f>'4I. Prospectif avec aides'!O148</f>
        <v>0</v>
      </c>
      <c r="O40" s="404">
        <f>'4I. Prospectif avec aides'!P148</f>
        <v>0</v>
      </c>
      <c r="P40" s="404">
        <f>'4I. Prospectif avec aides'!Q148</f>
        <v>0</v>
      </c>
      <c r="Q40" s="404">
        <f>'4I. Prospectif avec aides'!R148</f>
        <v>0</v>
      </c>
      <c r="R40" s="404">
        <f>'4I. Prospectif avec aides'!S148</f>
        <v>0</v>
      </c>
      <c r="S40" s="404">
        <f>'4I. Prospectif avec aides'!T148</f>
        <v>0</v>
      </c>
      <c r="T40" s="404">
        <f>'4I. Prospectif avec aides'!U148</f>
        <v>0</v>
      </c>
      <c r="U40" s="404">
        <f>'4I. Prospectif avec aides'!V148</f>
        <v>0</v>
      </c>
      <c r="V40" s="404">
        <f>'4I. Prospectif avec aides'!W148</f>
        <v>0</v>
      </c>
      <c r="W40" s="404">
        <f>'4I. Prospectif avec aides'!X148</f>
        <v>0</v>
      </c>
      <c r="X40" s="404">
        <f>'4I. Prospectif avec aides'!Y148</f>
        <v>0</v>
      </c>
      <c r="Y40" s="404">
        <f>'4I. Prospectif avec aides'!Z148</f>
        <v>0</v>
      </c>
      <c r="Z40" s="405">
        <f>'4I. Prospectif avec aides'!AA148</f>
        <v>0</v>
      </c>
      <c r="AA40" s="44"/>
    </row>
    <row r="41" spans="2:30" ht="30.75" thickBot="1" x14ac:dyDescent="0.3">
      <c r="B41" s="1186"/>
      <c r="C41" s="1054" t="str">
        <f>'4I. Prospectif avec aides'!C149</f>
        <v>Marge brute d'exploitation hors aides financières en  % des produits courants hors aides</v>
      </c>
      <c r="D41" s="409" t="str">
        <f>'4I. Prospectif avec aides'!E149</f>
        <v/>
      </c>
      <c r="E41" s="410" t="str">
        <f>'4I. Prospectif avec aides'!F149</f>
        <v/>
      </c>
      <c r="F41" s="411" t="str">
        <f>'4I. Prospectif avec aides'!G149</f>
        <v/>
      </c>
      <c r="G41" s="408" t="str">
        <f>'4I. Prospectif avec aides'!H149</f>
        <v/>
      </c>
      <c r="H41" s="409" t="str">
        <f>'4I. Prospectif avec aides'!I149</f>
        <v/>
      </c>
      <c r="I41" s="409" t="str">
        <f>'4I. Prospectif avec aides'!J149</f>
        <v/>
      </c>
      <c r="J41" s="409" t="str">
        <f>'4I. Prospectif avec aides'!K149</f>
        <v/>
      </c>
      <c r="K41" s="409" t="str">
        <f>'4I. Prospectif avec aides'!L149</f>
        <v/>
      </c>
      <c r="L41" s="409" t="str">
        <f>'4I. Prospectif avec aides'!M149</f>
        <v/>
      </c>
      <c r="M41" s="409" t="str">
        <f>'4I. Prospectif avec aides'!N149</f>
        <v/>
      </c>
      <c r="N41" s="409" t="str">
        <f>'4I. Prospectif avec aides'!O149</f>
        <v/>
      </c>
      <c r="O41" s="409" t="str">
        <f>'4I. Prospectif avec aides'!P149</f>
        <v/>
      </c>
      <c r="P41" s="409" t="str">
        <f>'4I. Prospectif avec aides'!Q149</f>
        <v/>
      </c>
      <c r="Q41" s="409" t="str">
        <f>'4I. Prospectif avec aides'!R149</f>
        <v/>
      </c>
      <c r="R41" s="409" t="str">
        <f>'4I. Prospectif avec aides'!S149</f>
        <v/>
      </c>
      <c r="S41" s="409" t="str">
        <f>'4I. Prospectif avec aides'!T149</f>
        <v/>
      </c>
      <c r="T41" s="409" t="str">
        <f>'4I. Prospectif avec aides'!U149</f>
        <v/>
      </c>
      <c r="U41" s="409" t="str">
        <f>'4I. Prospectif avec aides'!V149</f>
        <v/>
      </c>
      <c r="V41" s="409" t="str">
        <f>'4I. Prospectif avec aides'!W149</f>
        <v/>
      </c>
      <c r="W41" s="409" t="str">
        <f>'4I. Prospectif avec aides'!X149</f>
        <v/>
      </c>
      <c r="X41" s="409" t="str">
        <f>'4I. Prospectif avec aides'!Y149</f>
        <v/>
      </c>
      <c r="Y41" s="409" t="str">
        <f>'4I. Prospectif avec aides'!Z149</f>
        <v/>
      </c>
      <c r="Z41" s="410" t="str">
        <f>'4I. Prospectif avec aides'!AA149</f>
        <v/>
      </c>
      <c r="AA41" s="44"/>
    </row>
    <row r="42" spans="2:30" ht="15.75" thickBot="1" x14ac:dyDescent="0.3">
      <c r="B42" s="873"/>
      <c r="C42" s="1050" t="s">
        <v>429</v>
      </c>
      <c r="D42" s="1047"/>
      <c r="E42" s="1048"/>
      <c r="F42" s="1049">
        <f ca="1">'1PI. Plan d''actions'!Q31+'1PI. Plan d''actions'!Q32</f>
        <v>0</v>
      </c>
      <c r="G42" s="1049">
        <f ca="1">'1PI. Plan d''actions'!R31+'1PI. Plan d''actions'!R32</f>
        <v>0</v>
      </c>
      <c r="H42" s="1049">
        <f ca="1">'1PI. Plan d''actions'!S31+'1PI. Plan d''actions'!S32</f>
        <v>0</v>
      </c>
      <c r="I42" s="1049">
        <f ca="1">'1PI. Plan d''actions'!T31+'1PI. Plan d''actions'!T32</f>
        <v>0</v>
      </c>
      <c r="J42" s="1049">
        <f ca="1">'1PI. Plan d''actions'!U31+'1PI. Plan d''actions'!U32</f>
        <v>0</v>
      </c>
      <c r="K42" s="1049">
        <f ca="1">'1PI. Plan d''actions'!V31+'1PI. Plan d''actions'!V32</f>
        <v>0</v>
      </c>
      <c r="L42" s="1049">
        <f ca="1">'1PI. Plan d''actions'!W31+'1PI. Plan d''actions'!W32</f>
        <v>0</v>
      </c>
      <c r="M42" s="1049">
        <f ca="1">'1PI. Plan d''actions'!X31+'1PI. Plan d''actions'!X32</f>
        <v>0</v>
      </c>
      <c r="N42" s="1049">
        <f ca="1">'1PI. Plan d''actions'!Y31+'1PI. Plan d''actions'!Y32</f>
        <v>0</v>
      </c>
      <c r="O42" s="1049">
        <f ca="1">'1PI. Plan d''actions'!Z31+'1PI. Plan d''actions'!Z32</f>
        <v>0</v>
      </c>
      <c r="P42" s="1049">
        <f ca="1">'1PI. Plan d''actions'!AA31+'1PI. Plan d''actions'!AA32</f>
        <v>0</v>
      </c>
      <c r="Q42" s="1049">
        <f ca="1">'1PI. Plan d''actions'!AB31+'1PI. Plan d''actions'!AB32</f>
        <v>0</v>
      </c>
      <c r="R42" s="409"/>
      <c r="S42" s="409"/>
      <c r="T42" s="409"/>
      <c r="U42" s="409"/>
      <c r="V42" s="409"/>
      <c r="W42" s="409"/>
      <c r="X42" s="409"/>
      <c r="Y42" s="409"/>
      <c r="Z42" s="410"/>
      <c r="AA42" s="460"/>
      <c r="AB42" s="461"/>
      <c r="AC42" s="461"/>
      <c r="AD42" s="461"/>
    </row>
    <row r="43" spans="2:30" ht="18" customHeight="1" thickBot="1" x14ac:dyDescent="0.3">
      <c r="B43" s="250"/>
      <c r="C43" s="463" t="str">
        <f>'4I. Prospectif avec aides'!B150</f>
        <v>Aides financières (en €)</v>
      </c>
      <c r="D43" s="413">
        <f>'4I. Prospectif avec aides'!E150</f>
        <v>0</v>
      </c>
      <c r="E43" s="414">
        <f>'4I. Prospectif avec aides'!F150</f>
        <v>0</v>
      </c>
      <c r="F43" s="415">
        <f>'4I. Prospectif avec aides'!G150</f>
        <v>0</v>
      </c>
      <c r="G43" s="412">
        <f>'4I. Prospectif avec aides'!H150</f>
        <v>0</v>
      </c>
      <c r="H43" s="413">
        <f>'4I. Prospectif avec aides'!I150</f>
        <v>0</v>
      </c>
      <c r="I43" s="413">
        <f>'4I. Prospectif avec aides'!J150</f>
        <v>0</v>
      </c>
      <c r="J43" s="413">
        <f>'4I. Prospectif avec aides'!K150</f>
        <v>0</v>
      </c>
      <c r="K43" s="413">
        <f>'4I. Prospectif avec aides'!L150</f>
        <v>0</v>
      </c>
      <c r="L43" s="413">
        <f>'4I. Prospectif avec aides'!M150</f>
        <v>0</v>
      </c>
      <c r="M43" s="413">
        <f>'4I. Prospectif avec aides'!N150</f>
        <v>0</v>
      </c>
      <c r="N43" s="413">
        <f>'4I. Prospectif avec aides'!O150</f>
        <v>0</v>
      </c>
      <c r="O43" s="413">
        <f>'4I. Prospectif avec aides'!P150</f>
        <v>0</v>
      </c>
      <c r="P43" s="413">
        <f>'4I. Prospectif avec aides'!Q150</f>
        <v>0</v>
      </c>
      <c r="Q43" s="413">
        <f>'4I. Prospectif avec aides'!R150</f>
        <v>0</v>
      </c>
      <c r="R43" s="413">
        <f>'4I. Prospectif avec aides'!S150</f>
        <v>0</v>
      </c>
      <c r="S43" s="413">
        <f>'4I. Prospectif avec aides'!T150</f>
        <v>0</v>
      </c>
      <c r="T43" s="413">
        <f>'4I. Prospectif avec aides'!U150</f>
        <v>0</v>
      </c>
      <c r="U43" s="413">
        <f>'4I. Prospectif avec aides'!V150</f>
        <v>0</v>
      </c>
      <c r="V43" s="413">
        <f>'4I. Prospectif avec aides'!W150</f>
        <v>0</v>
      </c>
      <c r="W43" s="413">
        <f>'4I. Prospectif avec aides'!X150</f>
        <v>0</v>
      </c>
      <c r="X43" s="413">
        <f>'4I. Prospectif avec aides'!Y150</f>
        <v>0</v>
      </c>
      <c r="Y43" s="413">
        <f>'4I. Prospectif avec aides'!Z150</f>
        <v>0</v>
      </c>
      <c r="Z43" s="414">
        <f>'4I. Prospectif avec aides'!AA150</f>
        <v>0</v>
      </c>
      <c r="AA43" s="44"/>
    </row>
    <row r="44" spans="2:30" ht="18" customHeight="1" thickBot="1" x14ac:dyDescent="0.3">
      <c r="B44" s="250"/>
      <c r="C44" s="463" t="str">
        <f>'4I. Prospectif avec aides'!B151</f>
        <v>Résultat compte principal, hors aides, neutralisation op. exceptionnelles (€)</v>
      </c>
      <c r="D44" s="413">
        <f>'4I. Prospectif avec aides'!E151</f>
        <v>0</v>
      </c>
      <c r="E44" s="414">
        <f>'4I. Prospectif avec aides'!F151</f>
        <v>0</v>
      </c>
      <c r="F44" s="415">
        <f>'4I. Prospectif avec aides'!G151</f>
        <v>0</v>
      </c>
      <c r="G44" s="412">
        <f>'4I. Prospectif avec aides'!H151</f>
        <v>0</v>
      </c>
      <c r="H44" s="413">
        <f>'4I. Prospectif avec aides'!I151</f>
        <v>0</v>
      </c>
      <c r="I44" s="413">
        <f>'4I. Prospectif avec aides'!J151</f>
        <v>0</v>
      </c>
      <c r="J44" s="413">
        <f>'4I. Prospectif avec aides'!K151</f>
        <v>0</v>
      </c>
      <c r="K44" s="413">
        <f>'4I. Prospectif avec aides'!L151</f>
        <v>0</v>
      </c>
      <c r="L44" s="413">
        <f>'4I. Prospectif avec aides'!M151</f>
        <v>0</v>
      </c>
      <c r="M44" s="413">
        <f>'4I. Prospectif avec aides'!N151</f>
        <v>0</v>
      </c>
      <c r="N44" s="413">
        <f>'4I. Prospectif avec aides'!O151</f>
        <v>0</v>
      </c>
      <c r="O44" s="413">
        <f>'4I. Prospectif avec aides'!P151</f>
        <v>0</v>
      </c>
      <c r="P44" s="413">
        <f>'4I. Prospectif avec aides'!Q151</f>
        <v>0</v>
      </c>
      <c r="Q44" s="413">
        <f>'4I. Prospectif avec aides'!R151</f>
        <v>0</v>
      </c>
      <c r="R44" s="413">
        <f>'4I. Prospectif avec aides'!S151</f>
        <v>0</v>
      </c>
      <c r="S44" s="413">
        <f>'4I. Prospectif avec aides'!T151</f>
        <v>0</v>
      </c>
      <c r="T44" s="413">
        <f>'4I. Prospectif avec aides'!U151</f>
        <v>0</v>
      </c>
      <c r="U44" s="413">
        <f>'4I. Prospectif avec aides'!V151</f>
        <v>0</v>
      </c>
      <c r="V44" s="413">
        <f>'4I. Prospectif avec aides'!W151</f>
        <v>0</v>
      </c>
      <c r="W44" s="413">
        <f>'4I. Prospectif avec aides'!X151</f>
        <v>0</v>
      </c>
      <c r="X44" s="413">
        <f>'4I. Prospectif avec aides'!Y151</f>
        <v>0</v>
      </c>
      <c r="Y44" s="413">
        <f>'4I. Prospectif avec aides'!Z151</f>
        <v>0</v>
      </c>
      <c r="Z44" s="414">
        <f>'4I. Prospectif avec aides'!AA151</f>
        <v>0</v>
      </c>
      <c r="AA44" s="44"/>
    </row>
    <row r="45" spans="2:30" ht="18" customHeight="1" thickBot="1" x14ac:dyDescent="0.3">
      <c r="B45" s="250"/>
      <c r="C45" s="1055" t="str">
        <f>'4I. Prospectif avec aides'!C152</f>
        <v>Résultat hors aides, neutralisation op. excep. (en % des produits)</v>
      </c>
      <c r="D45" s="417" t="e">
        <f>'4I. Prospectif avec aides'!E152</f>
        <v>#DIV/0!</v>
      </c>
      <c r="E45" s="418" t="e">
        <f>'4I. Prospectif avec aides'!F152</f>
        <v>#DIV/0!</v>
      </c>
      <c r="F45" s="419" t="e">
        <f>'4I. Prospectif avec aides'!G152</f>
        <v>#DIV/0!</v>
      </c>
      <c r="G45" s="416" t="e">
        <f>'4I. Prospectif avec aides'!H152</f>
        <v>#DIV/0!</v>
      </c>
      <c r="H45" s="417" t="e">
        <f>'4I. Prospectif avec aides'!I152</f>
        <v>#DIV/0!</v>
      </c>
      <c r="I45" s="417" t="e">
        <f>'4I. Prospectif avec aides'!J152</f>
        <v>#DIV/0!</v>
      </c>
      <c r="J45" s="417" t="e">
        <f>'4I. Prospectif avec aides'!K152</f>
        <v>#DIV/0!</v>
      </c>
      <c r="K45" s="417" t="e">
        <f>'4I. Prospectif avec aides'!L152</f>
        <v>#DIV/0!</v>
      </c>
      <c r="L45" s="417" t="e">
        <f>'4I. Prospectif avec aides'!M152</f>
        <v>#DIV/0!</v>
      </c>
      <c r="M45" s="417" t="e">
        <f>'4I. Prospectif avec aides'!N152</f>
        <v>#DIV/0!</v>
      </c>
      <c r="N45" s="417" t="e">
        <f>'4I. Prospectif avec aides'!O152</f>
        <v>#DIV/0!</v>
      </c>
      <c r="O45" s="417" t="e">
        <f>'4I. Prospectif avec aides'!P152</f>
        <v>#DIV/0!</v>
      </c>
      <c r="P45" s="417" t="e">
        <f>'4I. Prospectif avec aides'!Q152</f>
        <v>#DIV/0!</v>
      </c>
      <c r="Q45" s="417" t="e">
        <f>'4I. Prospectif avec aides'!R152</f>
        <v>#DIV/0!</v>
      </c>
      <c r="R45" s="417" t="e">
        <f>'4I. Prospectif avec aides'!S152</f>
        <v>#DIV/0!</v>
      </c>
      <c r="S45" s="417" t="e">
        <f>'4I. Prospectif avec aides'!T152</f>
        <v>#DIV/0!</v>
      </c>
      <c r="T45" s="417" t="e">
        <f>'4I. Prospectif avec aides'!U152</f>
        <v>#DIV/0!</v>
      </c>
      <c r="U45" s="417" t="e">
        <f>'4I. Prospectif avec aides'!V152</f>
        <v>#DIV/0!</v>
      </c>
      <c r="V45" s="417" t="e">
        <f>'4I. Prospectif avec aides'!W152</f>
        <v>#DIV/0!</v>
      </c>
      <c r="W45" s="417" t="e">
        <f>'4I. Prospectif avec aides'!X152</f>
        <v>#DIV/0!</v>
      </c>
      <c r="X45" s="417" t="e">
        <f>'4I. Prospectif avec aides'!Y152</f>
        <v>#DIV/0!</v>
      </c>
      <c r="Y45" s="417" t="e">
        <f>'4I. Prospectif avec aides'!Z152</f>
        <v>#DIV/0!</v>
      </c>
      <c r="Z45" s="418" t="e">
        <f>'4I. Prospectif avec aides'!AA152</f>
        <v>#DIV/0!</v>
      </c>
      <c r="AA45" s="44"/>
    </row>
    <row r="46" spans="2:30" ht="18" customHeight="1" x14ac:dyDescent="0.25">
      <c r="B46" s="1186"/>
      <c r="C46" s="459" t="str">
        <f>'4I. Prospectif avec aides'!B153</f>
        <v xml:space="preserve">Encours de la dette (en €) </v>
      </c>
      <c r="D46" s="404">
        <f>'4I. Prospectif avec aides'!E153</f>
        <v>0</v>
      </c>
      <c r="E46" s="405">
        <f>'4I. Prospectif avec aides'!F153</f>
        <v>0</v>
      </c>
      <c r="F46" s="406">
        <f>'4I. Prospectif avec aides'!G153</f>
        <v>0</v>
      </c>
      <c r="G46" s="407">
        <f>'4I. Prospectif avec aides'!H153</f>
        <v>0</v>
      </c>
      <c r="H46" s="404">
        <f>'4I. Prospectif avec aides'!I153</f>
        <v>0</v>
      </c>
      <c r="I46" s="404">
        <f>'4I. Prospectif avec aides'!J153</f>
        <v>0</v>
      </c>
      <c r="J46" s="404">
        <f>'4I. Prospectif avec aides'!K153</f>
        <v>0</v>
      </c>
      <c r="K46" s="404">
        <f>'4I. Prospectif avec aides'!L153</f>
        <v>0</v>
      </c>
      <c r="L46" s="404">
        <f>'4I. Prospectif avec aides'!M153</f>
        <v>0</v>
      </c>
      <c r="M46" s="404">
        <f>'4I. Prospectif avec aides'!N153</f>
        <v>0</v>
      </c>
      <c r="N46" s="404">
        <f>'4I. Prospectif avec aides'!O153</f>
        <v>0</v>
      </c>
      <c r="O46" s="404">
        <f>'4I. Prospectif avec aides'!P153</f>
        <v>0</v>
      </c>
      <c r="P46" s="404">
        <f>'4I. Prospectif avec aides'!Q153</f>
        <v>0</v>
      </c>
      <c r="Q46" s="404">
        <f>'4I. Prospectif avec aides'!R153</f>
        <v>0</v>
      </c>
      <c r="R46" s="404">
        <f>'4I. Prospectif avec aides'!S153</f>
        <v>0</v>
      </c>
      <c r="S46" s="404">
        <f>'4I. Prospectif avec aides'!T153</f>
        <v>0</v>
      </c>
      <c r="T46" s="404">
        <f>'4I. Prospectif avec aides'!U153</f>
        <v>0</v>
      </c>
      <c r="U46" s="404">
        <f>'4I. Prospectif avec aides'!V153</f>
        <v>0</v>
      </c>
      <c r="V46" s="404">
        <f>'4I. Prospectif avec aides'!W153</f>
        <v>0</v>
      </c>
      <c r="W46" s="404">
        <f>'4I. Prospectif avec aides'!X153</f>
        <v>0</v>
      </c>
      <c r="X46" s="404">
        <f>'4I. Prospectif avec aides'!Y153</f>
        <v>0</v>
      </c>
      <c r="Y46" s="404">
        <f>'4I. Prospectif avec aides'!Z153</f>
        <v>0</v>
      </c>
      <c r="Z46" s="405">
        <f>'4I. Prospectif avec aides'!AA153</f>
        <v>0</v>
      </c>
      <c r="AA46" s="44"/>
    </row>
    <row r="47" spans="2:30" ht="15.75" thickBot="1" x14ac:dyDescent="0.3">
      <c r="B47" s="1186"/>
      <c r="C47" s="1054" t="str">
        <f>'4I. Prospectif avec aides'!C154</f>
        <v>Encours de la dette (en % des produits)</v>
      </c>
      <c r="D47" s="409" t="str">
        <f>'4I. Prospectif avec aides'!E154</f>
        <v/>
      </c>
      <c r="E47" s="410" t="str">
        <f>'4I. Prospectif avec aides'!F154</f>
        <v/>
      </c>
      <c r="F47" s="411" t="str">
        <f>'4I. Prospectif avec aides'!G154</f>
        <v/>
      </c>
      <c r="G47" s="408" t="str">
        <f>'4I. Prospectif avec aides'!H154</f>
        <v/>
      </c>
      <c r="H47" s="409" t="str">
        <f>'4I. Prospectif avec aides'!I154</f>
        <v/>
      </c>
      <c r="I47" s="409" t="str">
        <f>'4I. Prospectif avec aides'!J154</f>
        <v/>
      </c>
      <c r="J47" s="409" t="str">
        <f>'4I. Prospectif avec aides'!K154</f>
        <v/>
      </c>
      <c r="K47" s="409" t="str">
        <f>'4I. Prospectif avec aides'!L154</f>
        <v/>
      </c>
      <c r="L47" s="409" t="str">
        <f>'4I. Prospectif avec aides'!M154</f>
        <v/>
      </c>
      <c r="M47" s="409" t="str">
        <f>'4I. Prospectif avec aides'!N154</f>
        <v/>
      </c>
      <c r="N47" s="409" t="str">
        <f>'4I. Prospectif avec aides'!O154</f>
        <v/>
      </c>
      <c r="O47" s="409" t="str">
        <f>'4I. Prospectif avec aides'!P154</f>
        <v/>
      </c>
      <c r="P47" s="409" t="str">
        <f>'4I. Prospectif avec aides'!Q154</f>
        <v/>
      </c>
      <c r="Q47" s="409" t="str">
        <f>'4I. Prospectif avec aides'!R154</f>
        <v/>
      </c>
      <c r="R47" s="409" t="str">
        <f>'4I. Prospectif avec aides'!S154</f>
        <v/>
      </c>
      <c r="S47" s="409" t="str">
        <f>'4I. Prospectif avec aides'!T154</f>
        <v/>
      </c>
      <c r="T47" s="409" t="str">
        <f>'4I. Prospectif avec aides'!U154</f>
        <v/>
      </c>
      <c r="U47" s="409" t="str">
        <f>'4I. Prospectif avec aides'!V154</f>
        <v/>
      </c>
      <c r="V47" s="409" t="str">
        <f>'4I. Prospectif avec aides'!W154</f>
        <v/>
      </c>
      <c r="W47" s="409" t="str">
        <f>'4I. Prospectif avec aides'!X154</f>
        <v/>
      </c>
      <c r="X47" s="409" t="str">
        <f>'4I. Prospectif avec aides'!Y154</f>
        <v/>
      </c>
      <c r="Y47" s="409" t="str">
        <f>'4I. Prospectif avec aides'!Z154</f>
        <v/>
      </c>
      <c r="Z47" s="410" t="str">
        <f>'4I. Prospectif avec aides'!AA154</f>
        <v/>
      </c>
      <c r="AA47" s="44"/>
    </row>
    <row r="48" spans="2:30" ht="18" customHeight="1" x14ac:dyDescent="0.25">
      <c r="B48" s="1186"/>
      <c r="C48" s="459" t="str">
        <f>'4I. Prospectif avec aides'!B155</f>
        <v xml:space="preserve">Charge annuelle de la dette (en €) </v>
      </c>
      <c r="D48" s="404">
        <f>'4I. Prospectif avec aides'!E155</f>
        <v>0</v>
      </c>
      <c r="E48" s="405">
        <f>'4I. Prospectif avec aides'!F155</f>
        <v>0</v>
      </c>
      <c r="F48" s="406">
        <f>'4I. Prospectif avec aides'!G155</f>
        <v>0</v>
      </c>
      <c r="G48" s="407">
        <f>'4I. Prospectif avec aides'!H155</f>
        <v>0</v>
      </c>
      <c r="H48" s="404">
        <f>'4I. Prospectif avec aides'!I155</f>
        <v>0</v>
      </c>
      <c r="I48" s="404">
        <f>'4I. Prospectif avec aides'!J155</f>
        <v>0</v>
      </c>
      <c r="J48" s="404">
        <f>'4I. Prospectif avec aides'!K155</f>
        <v>0</v>
      </c>
      <c r="K48" s="404">
        <f>'4I. Prospectif avec aides'!L155</f>
        <v>0</v>
      </c>
      <c r="L48" s="404">
        <f>'4I. Prospectif avec aides'!M155</f>
        <v>0</v>
      </c>
      <c r="M48" s="404">
        <f>'4I. Prospectif avec aides'!N155</f>
        <v>0</v>
      </c>
      <c r="N48" s="404">
        <f>'4I. Prospectif avec aides'!O155</f>
        <v>0</v>
      </c>
      <c r="O48" s="404">
        <f>'4I. Prospectif avec aides'!P155</f>
        <v>0</v>
      </c>
      <c r="P48" s="404">
        <f>'4I. Prospectif avec aides'!Q155</f>
        <v>0</v>
      </c>
      <c r="Q48" s="404">
        <f>'4I. Prospectif avec aides'!R155</f>
        <v>0</v>
      </c>
      <c r="R48" s="404">
        <f>'4I. Prospectif avec aides'!S155</f>
        <v>0</v>
      </c>
      <c r="S48" s="404">
        <f>'4I. Prospectif avec aides'!T155</f>
        <v>0</v>
      </c>
      <c r="T48" s="404">
        <f>'4I. Prospectif avec aides'!U155</f>
        <v>0</v>
      </c>
      <c r="U48" s="404">
        <f>'4I. Prospectif avec aides'!V155</f>
        <v>0</v>
      </c>
      <c r="V48" s="404">
        <f>'4I. Prospectif avec aides'!W155</f>
        <v>0</v>
      </c>
      <c r="W48" s="404">
        <f>'4I. Prospectif avec aides'!X155</f>
        <v>0</v>
      </c>
      <c r="X48" s="404">
        <f>'4I. Prospectif avec aides'!Y155</f>
        <v>0</v>
      </c>
      <c r="Y48" s="404">
        <f>'4I. Prospectif avec aides'!Z155</f>
        <v>0</v>
      </c>
      <c r="Z48" s="405">
        <f>'4I. Prospectif avec aides'!AA155</f>
        <v>0</v>
      </c>
      <c r="AA48" s="44"/>
    </row>
    <row r="49" spans="1:27" ht="15.75" thickBot="1" x14ac:dyDescent="0.3">
      <c r="B49" s="1186"/>
      <c r="C49" s="1054" t="str">
        <f>'4I. Prospectif avec aides'!C156</f>
        <v>Charge annuelle de la dette (en % des produits)</v>
      </c>
      <c r="D49" s="409" t="str">
        <f>'4I. Prospectif avec aides'!E156</f>
        <v/>
      </c>
      <c r="E49" s="410" t="str">
        <f>'4I. Prospectif avec aides'!F156</f>
        <v/>
      </c>
      <c r="F49" s="411" t="str">
        <f>'4I. Prospectif avec aides'!G156</f>
        <v/>
      </c>
      <c r="G49" s="408" t="str">
        <f>'4I. Prospectif avec aides'!H156</f>
        <v/>
      </c>
      <c r="H49" s="409" t="str">
        <f>'4I. Prospectif avec aides'!I156</f>
        <v/>
      </c>
      <c r="I49" s="409" t="str">
        <f>'4I. Prospectif avec aides'!J156</f>
        <v/>
      </c>
      <c r="J49" s="409" t="str">
        <f>'4I. Prospectif avec aides'!K156</f>
        <v/>
      </c>
      <c r="K49" s="409" t="str">
        <f>'4I. Prospectif avec aides'!L156</f>
        <v/>
      </c>
      <c r="L49" s="409" t="str">
        <f>'4I. Prospectif avec aides'!M156</f>
        <v/>
      </c>
      <c r="M49" s="409" t="str">
        <f>'4I. Prospectif avec aides'!N156</f>
        <v/>
      </c>
      <c r="N49" s="409" t="str">
        <f>'4I. Prospectif avec aides'!O156</f>
        <v/>
      </c>
      <c r="O49" s="409" t="str">
        <f>'4I. Prospectif avec aides'!P156</f>
        <v/>
      </c>
      <c r="P49" s="409" t="str">
        <f>'4I. Prospectif avec aides'!Q156</f>
        <v/>
      </c>
      <c r="Q49" s="409" t="str">
        <f>'4I. Prospectif avec aides'!R156</f>
        <v/>
      </c>
      <c r="R49" s="409" t="str">
        <f>'4I. Prospectif avec aides'!S156</f>
        <v/>
      </c>
      <c r="S49" s="409" t="str">
        <f>'4I. Prospectif avec aides'!T156</f>
        <v/>
      </c>
      <c r="T49" s="409" t="str">
        <f>'4I. Prospectif avec aides'!U156</f>
        <v/>
      </c>
      <c r="U49" s="409" t="str">
        <f>'4I. Prospectif avec aides'!V156</f>
        <v/>
      </c>
      <c r="V49" s="409" t="str">
        <f>'4I. Prospectif avec aides'!W156</f>
        <v/>
      </c>
      <c r="W49" s="409" t="str">
        <f>'4I. Prospectif avec aides'!X156</f>
        <v/>
      </c>
      <c r="X49" s="409" t="str">
        <f>'4I. Prospectif avec aides'!Y156</f>
        <v/>
      </c>
      <c r="Y49" s="409" t="str">
        <f>'4I. Prospectif avec aides'!Z156</f>
        <v/>
      </c>
      <c r="Z49" s="410" t="str">
        <f>'4I. Prospectif avec aides'!AA156</f>
        <v/>
      </c>
      <c r="AA49" s="44"/>
    </row>
    <row r="50" spans="1:27" ht="18" customHeight="1" x14ac:dyDescent="0.25">
      <c r="B50" s="1186"/>
      <c r="C50" s="459" t="str">
        <f>'4I. Prospectif avec aides'!B157</f>
        <v>Durée apparente de la dette</v>
      </c>
      <c r="D50" s="404">
        <f>'4I. Prospectif avec aides'!E157</f>
        <v>0</v>
      </c>
      <c r="E50" s="405">
        <f>'4I. Prospectif avec aides'!F157</f>
        <v>0</v>
      </c>
      <c r="F50" s="406">
        <f>'4I. Prospectif avec aides'!G157</f>
        <v>0</v>
      </c>
      <c r="G50" s="407">
        <f>'4I. Prospectif avec aides'!H157</f>
        <v>0</v>
      </c>
      <c r="H50" s="404">
        <f>'4I. Prospectif avec aides'!I157</f>
        <v>0</v>
      </c>
      <c r="I50" s="404">
        <f>'4I. Prospectif avec aides'!J157</f>
        <v>0</v>
      </c>
      <c r="J50" s="404">
        <f>'4I. Prospectif avec aides'!K157</f>
        <v>0</v>
      </c>
      <c r="K50" s="404">
        <f>'4I. Prospectif avec aides'!L157</f>
        <v>0</v>
      </c>
      <c r="L50" s="404">
        <f>'4I. Prospectif avec aides'!M157</f>
        <v>0</v>
      </c>
      <c r="M50" s="404">
        <f>'4I. Prospectif avec aides'!N157</f>
        <v>0</v>
      </c>
      <c r="N50" s="404">
        <f>'4I. Prospectif avec aides'!O157</f>
        <v>0</v>
      </c>
      <c r="O50" s="404">
        <f>'4I. Prospectif avec aides'!P157</f>
        <v>0</v>
      </c>
      <c r="P50" s="404">
        <f>'4I. Prospectif avec aides'!Q157</f>
        <v>0</v>
      </c>
      <c r="Q50" s="404">
        <f>'4I. Prospectif avec aides'!R157</f>
        <v>0</v>
      </c>
      <c r="R50" s="404">
        <f>'4I. Prospectif avec aides'!S157</f>
        <v>0</v>
      </c>
      <c r="S50" s="404">
        <f>'4I. Prospectif avec aides'!T157</f>
        <v>0</v>
      </c>
      <c r="T50" s="404">
        <f>'4I. Prospectif avec aides'!U157</f>
        <v>0</v>
      </c>
      <c r="U50" s="404">
        <f>'4I. Prospectif avec aides'!V157</f>
        <v>0</v>
      </c>
      <c r="V50" s="404">
        <f>'4I. Prospectif avec aides'!W157</f>
        <v>0</v>
      </c>
      <c r="W50" s="404">
        <f>'4I. Prospectif avec aides'!X157</f>
        <v>0</v>
      </c>
      <c r="X50" s="404">
        <f>'4I. Prospectif avec aides'!Y157</f>
        <v>0</v>
      </c>
      <c r="Y50" s="404">
        <f>'4I. Prospectif avec aides'!Z157</f>
        <v>0</v>
      </c>
      <c r="Z50" s="405">
        <f>'4I. Prospectif avec aides'!AA157</f>
        <v>0</v>
      </c>
      <c r="AA50" s="44"/>
    </row>
    <row r="51" spans="1:27" ht="15.75" thickBot="1" x14ac:dyDescent="0.3">
      <c r="B51" s="1186"/>
      <c r="C51" s="1054" t="str">
        <f>'4I. Prospectif avec aides'!C158</f>
        <v>Taux d'indépendance financière</v>
      </c>
      <c r="D51" s="409" t="str">
        <f>'4I. Prospectif avec aides'!E158</f>
        <v/>
      </c>
      <c r="E51" s="410" t="str">
        <f>'4I. Prospectif avec aides'!F158</f>
        <v/>
      </c>
      <c r="F51" s="411" t="str">
        <f>'4I. Prospectif avec aides'!G158</f>
        <v/>
      </c>
      <c r="G51" s="408" t="str">
        <f>'4I. Prospectif avec aides'!H158</f>
        <v/>
      </c>
      <c r="H51" s="409" t="str">
        <f>'4I. Prospectif avec aides'!I158</f>
        <v/>
      </c>
      <c r="I51" s="409" t="str">
        <f>'4I. Prospectif avec aides'!J158</f>
        <v/>
      </c>
      <c r="J51" s="409" t="str">
        <f>'4I. Prospectif avec aides'!K158</f>
        <v/>
      </c>
      <c r="K51" s="409" t="str">
        <f>'4I. Prospectif avec aides'!L158</f>
        <v/>
      </c>
      <c r="L51" s="409" t="str">
        <f>'4I. Prospectif avec aides'!M158</f>
        <v/>
      </c>
      <c r="M51" s="409" t="str">
        <f>'4I. Prospectif avec aides'!N158</f>
        <v/>
      </c>
      <c r="N51" s="409" t="str">
        <f>'4I. Prospectif avec aides'!O158</f>
        <v/>
      </c>
      <c r="O51" s="409" t="str">
        <f>'4I. Prospectif avec aides'!P158</f>
        <v/>
      </c>
      <c r="P51" s="409" t="str">
        <f>'4I. Prospectif avec aides'!Q158</f>
        <v/>
      </c>
      <c r="Q51" s="409" t="str">
        <f>'4I. Prospectif avec aides'!R158</f>
        <v/>
      </c>
      <c r="R51" s="409" t="str">
        <f>'4I. Prospectif avec aides'!S158</f>
        <v/>
      </c>
      <c r="S51" s="409" t="str">
        <f>'4I. Prospectif avec aides'!T158</f>
        <v/>
      </c>
      <c r="T51" s="409" t="str">
        <f>'4I. Prospectif avec aides'!U158</f>
        <v/>
      </c>
      <c r="U51" s="409" t="str">
        <f>'4I. Prospectif avec aides'!V158</f>
        <v/>
      </c>
      <c r="V51" s="409" t="str">
        <f>'4I. Prospectif avec aides'!W158</f>
        <v/>
      </c>
      <c r="W51" s="409" t="str">
        <f>'4I. Prospectif avec aides'!X158</f>
        <v/>
      </c>
      <c r="X51" s="409" t="str">
        <f>'4I. Prospectif avec aides'!Y158</f>
        <v/>
      </c>
      <c r="Y51" s="409" t="str">
        <f>'4I. Prospectif avec aides'!Z158</f>
        <v/>
      </c>
      <c r="Z51" s="410" t="str">
        <f>'4I. Prospectif avec aides'!AA158</f>
        <v/>
      </c>
      <c r="AA51" s="44"/>
    </row>
    <row r="52" spans="1:27" ht="30" x14ac:dyDescent="0.25">
      <c r="B52" s="1186"/>
      <c r="C52" s="464" t="str">
        <f>'4I. Prospectif avec aides'!B159</f>
        <v>Marge brute disponible après paiement de la charge annuelle de la dette (en €)</v>
      </c>
      <c r="D52" s="404">
        <f>'4I. Prospectif avec aides'!E159</f>
        <v>0</v>
      </c>
      <c r="E52" s="405">
        <f>'4I. Prospectif avec aides'!F159</f>
        <v>0</v>
      </c>
      <c r="F52" s="406">
        <f>'4I. Prospectif avec aides'!G159</f>
        <v>0</v>
      </c>
      <c r="G52" s="407">
        <f>'4I. Prospectif avec aides'!H159</f>
        <v>0</v>
      </c>
      <c r="H52" s="404">
        <f>'4I. Prospectif avec aides'!I159</f>
        <v>0</v>
      </c>
      <c r="I52" s="404">
        <f>'4I. Prospectif avec aides'!J159</f>
        <v>0</v>
      </c>
      <c r="J52" s="404">
        <f>'4I. Prospectif avec aides'!K159</f>
        <v>0</v>
      </c>
      <c r="K52" s="404">
        <f>'4I. Prospectif avec aides'!L159</f>
        <v>0</v>
      </c>
      <c r="L52" s="404">
        <f>'4I. Prospectif avec aides'!M159</f>
        <v>0</v>
      </c>
      <c r="M52" s="404">
        <f>'4I. Prospectif avec aides'!N159</f>
        <v>0</v>
      </c>
      <c r="N52" s="404">
        <f>'4I. Prospectif avec aides'!O159</f>
        <v>0</v>
      </c>
      <c r="O52" s="404">
        <f>'4I. Prospectif avec aides'!P159</f>
        <v>0</v>
      </c>
      <c r="P52" s="404">
        <f>'4I. Prospectif avec aides'!Q159</f>
        <v>0</v>
      </c>
      <c r="Q52" s="404">
        <f>'4I. Prospectif avec aides'!R159</f>
        <v>0</v>
      </c>
      <c r="R52" s="404">
        <f>'4I. Prospectif avec aides'!S159</f>
        <v>0</v>
      </c>
      <c r="S52" s="404">
        <f>'4I. Prospectif avec aides'!T159</f>
        <v>0</v>
      </c>
      <c r="T52" s="404">
        <f>'4I. Prospectif avec aides'!U159</f>
        <v>0</v>
      </c>
      <c r="U52" s="404">
        <f>'4I. Prospectif avec aides'!V159</f>
        <v>0</v>
      </c>
      <c r="V52" s="404">
        <f>'4I. Prospectif avec aides'!W159</f>
        <v>0</v>
      </c>
      <c r="W52" s="404">
        <f>'4I. Prospectif avec aides'!X159</f>
        <v>0</v>
      </c>
      <c r="X52" s="404">
        <f>'4I. Prospectif avec aides'!Y159</f>
        <v>0</v>
      </c>
      <c r="Y52" s="404">
        <f>'4I. Prospectif avec aides'!Z159</f>
        <v>0</v>
      </c>
      <c r="Z52" s="405">
        <f>'4I. Prospectif avec aides'!AA159</f>
        <v>0</v>
      </c>
      <c r="AA52" s="44"/>
    </row>
    <row r="53" spans="1:27" ht="15.75" thickBot="1" x14ac:dyDescent="0.3">
      <c r="B53" s="1186"/>
      <c r="C53" s="1054" t="str">
        <f>'4I. Prospectif avec aides'!C160</f>
        <v>Marge brute disponible en % des produits d'exploitation</v>
      </c>
      <c r="D53" s="409" t="str">
        <f>'4I. Prospectif avec aides'!E160</f>
        <v/>
      </c>
      <c r="E53" s="410" t="str">
        <f>'4I. Prospectif avec aides'!F160</f>
        <v/>
      </c>
      <c r="F53" s="411" t="str">
        <f>'4I. Prospectif avec aides'!G160</f>
        <v/>
      </c>
      <c r="G53" s="408" t="str">
        <f>'4I. Prospectif avec aides'!H160</f>
        <v/>
      </c>
      <c r="H53" s="409" t="str">
        <f>'4I. Prospectif avec aides'!I160</f>
        <v/>
      </c>
      <c r="I53" s="409" t="str">
        <f>'4I. Prospectif avec aides'!J160</f>
        <v/>
      </c>
      <c r="J53" s="409" t="str">
        <f>'4I. Prospectif avec aides'!K160</f>
        <v/>
      </c>
      <c r="K53" s="409" t="str">
        <f>'4I. Prospectif avec aides'!L160</f>
        <v/>
      </c>
      <c r="L53" s="409" t="str">
        <f>'4I. Prospectif avec aides'!M160</f>
        <v/>
      </c>
      <c r="M53" s="409" t="str">
        <f>'4I. Prospectif avec aides'!N160</f>
        <v/>
      </c>
      <c r="N53" s="409" t="str">
        <f>'4I. Prospectif avec aides'!O160</f>
        <v/>
      </c>
      <c r="O53" s="409" t="str">
        <f>'4I. Prospectif avec aides'!P160</f>
        <v/>
      </c>
      <c r="P53" s="409" t="str">
        <f>'4I. Prospectif avec aides'!Q160</f>
        <v/>
      </c>
      <c r="Q53" s="409" t="str">
        <f>'4I. Prospectif avec aides'!R160</f>
        <v/>
      </c>
      <c r="R53" s="409" t="str">
        <f>'4I. Prospectif avec aides'!S160</f>
        <v/>
      </c>
      <c r="S53" s="409" t="str">
        <f>'4I. Prospectif avec aides'!T160</f>
        <v/>
      </c>
      <c r="T53" s="409" t="str">
        <f>'4I. Prospectif avec aides'!U160</f>
        <v/>
      </c>
      <c r="U53" s="409" t="str">
        <f>'4I. Prospectif avec aides'!V160</f>
        <v/>
      </c>
      <c r="V53" s="409" t="str">
        <f>'4I. Prospectif avec aides'!W160</f>
        <v/>
      </c>
      <c r="W53" s="409" t="str">
        <f>'4I. Prospectif avec aides'!X160</f>
        <v/>
      </c>
      <c r="X53" s="409" t="str">
        <f>'4I. Prospectif avec aides'!Y160</f>
        <v/>
      </c>
      <c r="Y53" s="409" t="str">
        <f>'4I. Prospectif avec aides'!Z160</f>
        <v/>
      </c>
      <c r="Z53" s="410" t="str">
        <f>'4I. Prospectif avec aides'!AA160</f>
        <v/>
      </c>
      <c r="AA53" s="44"/>
    </row>
    <row r="54" spans="1:27" ht="18" customHeight="1" x14ac:dyDescent="0.25">
      <c r="B54" s="1186"/>
      <c r="C54" s="459" t="str">
        <f>'4I. Prospectif avec aides'!B161</f>
        <v>Investissements hors projet COPERMO (en €)</v>
      </c>
      <c r="D54" s="404">
        <f>'4I. Prospectif avec aides'!E161</f>
        <v>0</v>
      </c>
      <c r="E54" s="405">
        <f>'4I. Prospectif avec aides'!F161</f>
        <v>0</v>
      </c>
      <c r="F54" s="406">
        <f>'4I. Prospectif avec aides'!G161</f>
        <v>0</v>
      </c>
      <c r="G54" s="407">
        <f>'4I. Prospectif avec aides'!H161</f>
        <v>0</v>
      </c>
      <c r="H54" s="404">
        <f>'4I. Prospectif avec aides'!I161</f>
        <v>0</v>
      </c>
      <c r="I54" s="404">
        <f>'4I. Prospectif avec aides'!J161</f>
        <v>0</v>
      </c>
      <c r="J54" s="404">
        <f>'4I. Prospectif avec aides'!K161</f>
        <v>0</v>
      </c>
      <c r="K54" s="404">
        <f>'4I. Prospectif avec aides'!L161</f>
        <v>0</v>
      </c>
      <c r="L54" s="404">
        <f>'4I. Prospectif avec aides'!M161</f>
        <v>0</v>
      </c>
      <c r="M54" s="404">
        <f>'4I. Prospectif avec aides'!N161</f>
        <v>0</v>
      </c>
      <c r="N54" s="404">
        <f>'4I. Prospectif avec aides'!O161</f>
        <v>0</v>
      </c>
      <c r="O54" s="404">
        <f>'4I. Prospectif avec aides'!P161</f>
        <v>0</v>
      </c>
      <c r="P54" s="404">
        <f>'4I. Prospectif avec aides'!Q161</f>
        <v>0</v>
      </c>
      <c r="Q54" s="404">
        <f>'4I. Prospectif avec aides'!R161</f>
        <v>0</v>
      </c>
      <c r="R54" s="404">
        <f>'4I. Prospectif avec aides'!S161</f>
        <v>0</v>
      </c>
      <c r="S54" s="404">
        <f>'4I. Prospectif avec aides'!T161</f>
        <v>0</v>
      </c>
      <c r="T54" s="404">
        <f>'4I. Prospectif avec aides'!U161</f>
        <v>0</v>
      </c>
      <c r="U54" s="404">
        <f>'4I. Prospectif avec aides'!V161</f>
        <v>0</v>
      </c>
      <c r="V54" s="404">
        <f>'4I. Prospectif avec aides'!W161</f>
        <v>0</v>
      </c>
      <c r="W54" s="404">
        <f>'4I. Prospectif avec aides'!X161</f>
        <v>0</v>
      </c>
      <c r="X54" s="404">
        <f>'4I. Prospectif avec aides'!Y161</f>
        <v>0</v>
      </c>
      <c r="Y54" s="404">
        <f>'4I. Prospectif avec aides'!Z161</f>
        <v>0</v>
      </c>
      <c r="Z54" s="405">
        <f>'4I. Prospectif avec aides'!AA161</f>
        <v>0</v>
      </c>
      <c r="AA54" s="44"/>
    </row>
    <row r="55" spans="1:27" ht="15.75" thickBot="1" x14ac:dyDescent="0.3">
      <c r="B55" s="1186"/>
      <c r="C55" s="1054" t="str">
        <f>'4I. Prospectif avec aides'!C162</f>
        <v>Investissements hors projet COPERMO (en % des produits)</v>
      </c>
      <c r="D55" s="409" t="str">
        <f>'4I. Prospectif avec aides'!E162</f>
        <v/>
      </c>
      <c r="E55" s="410" t="str">
        <f>'4I. Prospectif avec aides'!F162</f>
        <v/>
      </c>
      <c r="F55" s="411" t="str">
        <f>'4I. Prospectif avec aides'!G162</f>
        <v/>
      </c>
      <c r="G55" s="408" t="str">
        <f>'4I. Prospectif avec aides'!H162</f>
        <v/>
      </c>
      <c r="H55" s="409" t="str">
        <f>'4I. Prospectif avec aides'!I162</f>
        <v/>
      </c>
      <c r="I55" s="409" t="str">
        <f>'4I. Prospectif avec aides'!J162</f>
        <v/>
      </c>
      <c r="J55" s="409" t="str">
        <f>'4I. Prospectif avec aides'!K162</f>
        <v/>
      </c>
      <c r="K55" s="409" t="str">
        <f>'4I. Prospectif avec aides'!L162</f>
        <v/>
      </c>
      <c r="L55" s="409" t="str">
        <f>'4I. Prospectif avec aides'!M162</f>
        <v/>
      </c>
      <c r="M55" s="409" t="str">
        <f>'4I. Prospectif avec aides'!N162</f>
        <v/>
      </c>
      <c r="N55" s="409" t="str">
        <f>'4I. Prospectif avec aides'!O162</f>
        <v/>
      </c>
      <c r="O55" s="409" t="str">
        <f>'4I. Prospectif avec aides'!P162</f>
        <v/>
      </c>
      <c r="P55" s="409" t="str">
        <f>'4I. Prospectif avec aides'!Q162</f>
        <v/>
      </c>
      <c r="Q55" s="409" t="str">
        <f>'4I. Prospectif avec aides'!R162</f>
        <v/>
      </c>
      <c r="R55" s="409" t="str">
        <f>'4I. Prospectif avec aides'!S162</f>
        <v/>
      </c>
      <c r="S55" s="409" t="str">
        <f>'4I. Prospectif avec aides'!T162</f>
        <v/>
      </c>
      <c r="T55" s="409" t="str">
        <f>'4I. Prospectif avec aides'!U162</f>
        <v/>
      </c>
      <c r="U55" s="409" t="str">
        <f>'4I. Prospectif avec aides'!V162</f>
        <v/>
      </c>
      <c r="V55" s="409" t="str">
        <f>'4I. Prospectif avec aides'!W162</f>
        <v/>
      </c>
      <c r="W55" s="409" t="str">
        <f>'4I. Prospectif avec aides'!X162</f>
        <v/>
      </c>
      <c r="X55" s="409" t="str">
        <f>'4I. Prospectif avec aides'!Y162</f>
        <v/>
      </c>
      <c r="Y55" s="409" t="str">
        <f>'4I. Prospectif avec aides'!Z162</f>
        <v/>
      </c>
      <c r="Z55" s="410" t="str">
        <f>'4I. Prospectif avec aides'!AA162</f>
        <v/>
      </c>
      <c r="AA55" s="44"/>
    </row>
    <row r="56" spans="1:27" ht="18" customHeight="1" x14ac:dyDescent="0.25">
      <c r="B56" s="1186"/>
      <c r="C56" s="459" t="str">
        <f>'4I. Prospectif avec aides'!B163</f>
        <v>Investissements projet COPERMO (en €)</v>
      </c>
      <c r="D56" s="404" t="str">
        <f>'4I. Prospectif avec aides'!E163</f>
        <v>-</v>
      </c>
      <c r="E56" s="405" t="str">
        <f>'4I. Prospectif avec aides'!F163</f>
        <v>-</v>
      </c>
      <c r="F56" s="406">
        <f>'4I. Prospectif avec aides'!G163</f>
        <v>0</v>
      </c>
      <c r="G56" s="407">
        <f>'4I. Prospectif avec aides'!H163</f>
        <v>0</v>
      </c>
      <c r="H56" s="404">
        <f>'4I. Prospectif avec aides'!I163</f>
        <v>0</v>
      </c>
      <c r="I56" s="404">
        <f>'4I. Prospectif avec aides'!J163</f>
        <v>0</v>
      </c>
      <c r="J56" s="404">
        <f>'4I. Prospectif avec aides'!K163</f>
        <v>0</v>
      </c>
      <c r="K56" s="404">
        <f>'4I. Prospectif avec aides'!L163</f>
        <v>0</v>
      </c>
      <c r="L56" s="404">
        <f>'4I. Prospectif avec aides'!M163</f>
        <v>0</v>
      </c>
      <c r="M56" s="404">
        <f>'4I. Prospectif avec aides'!N163</f>
        <v>0</v>
      </c>
      <c r="N56" s="404">
        <f>'4I. Prospectif avec aides'!O163</f>
        <v>0</v>
      </c>
      <c r="O56" s="404">
        <f>'4I. Prospectif avec aides'!P163</f>
        <v>0</v>
      </c>
      <c r="P56" s="404">
        <f>'4I. Prospectif avec aides'!Q163</f>
        <v>0</v>
      </c>
      <c r="Q56" s="404">
        <f>'4I. Prospectif avec aides'!R163</f>
        <v>0</v>
      </c>
      <c r="R56" s="404">
        <f>'4I. Prospectif avec aides'!S163</f>
        <v>0</v>
      </c>
      <c r="S56" s="404">
        <f>'4I. Prospectif avec aides'!T163</f>
        <v>0</v>
      </c>
      <c r="T56" s="404">
        <f>'4I. Prospectif avec aides'!U163</f>
        <v>0</v>
      </c>
      <c r="U56" s="404">
        <f>'4I. Prospectif avec aides'!V163</f>
        <v>0</v>
      </c>
      <c r="V56" s="404">
        <f>'4I. Prospectif avec aides'!W163</f>
        <v>0</v>
      </c>
      <c r="W56" s="404">
        <f>'4I. Prospectif avec aides'!X163</f>
        <v>0</v>
      </c>
      <c r="X56" s="404">
        <f>'4I. Prospectif avec aides'!Y163</f>
        <v>0</v>
      </c>
      <c r="Y56" s="404">
        <f>'4I. Prospectif avec aides'!Z163</f>
        <v>0</v>
      </c>
      <c r="Z56" s="405">
        <f>'4I. Prospectif avec aides'!AA163</f>
        <v>0</v>
      </c>
      <c r="AA56" s="44"/>
    </row>
    <row r="57" spans="1:27" ht="15.75" thickBot="1" x14ac:dyDescent="0.3">
      <c r="B57" s="1186"/>
      <c r="C57" s="1054" t="str">
        <f>'4I. Prospectif avec aides'!C164</f>
        <v>Investissements projet COPERMO (en % des produits)</v>
      </c>
      <c r="D57" s="409">
        <f>'4I. Prospectif avec aides'!E164</f>
        <v>0</v>
      </c>
      <c r="E57" s="410">
        <f>'4I. Prospectif avec aides'!F164</f>
        <v>0</v>
      </c>
      <c r="F57" s="411" t="str">
        <f>'4I. Prospectif avec aides'!G164</f>
        <v/>
      </c>
      <c r="G57" s="408" t="str">
        <f>'4I. Prospectif avec aides'!H164</f>
        <v/>
      </c>
      <c r="H57" s="409" t="str">
        <f>'4I. Prospectif avec aides'!I164</f>
        <v/>
      </c>
      <c r="I57" s="409" t="str">
        <f>'4I. Prospectif avec aides'!J164</f>
        <v/>
      </c>
      <c r="J57" s="409" t="str">
        <f>'4I. Prospectif avec aides'!K164</f>
        <v/>
      </c>
      <c r="K57" s="409" t="str">
        <f>'4I. Prospectif avec aides'!L164</f>
        <v/>
      </c>
      <c r="L57" s="409" t="str">
        <f>'4I. Prospectif avec aides'!M164</f>
        <v/>
      </c>
      <c r="M57" s="409" t="str">
        <f>'4I. Prospectif avec aides'!N164</f>
        <v/>
      </c>
      <c r="N57" s="409" t="str">
        <f>'4I. Prospectif avec aides'!O164</f>
        <v/>
      </c>
      <c r="O57" s="409" t="str">
        <f>'4I. Prospectif avec aides'!P164</f>
        <v/>
      </c>
      <c r="P57" s="409" t="str">
        <f>'4I. Prospectif avec aides'!Q164</f>
        <v/>
      </c>
      <c r="Q57" s="409" t="str">
        <f>'4I. Prospectif avec aides'!R164</f>
        <v/>
      </c>
      <c r="R57" s="409" t="str">
        <f>'4I. Prospectif avec aides'!S164</f>
        <v/>
      </c>
      <c r="S57" s="409" t="str">
        <f>'4I. Prospectif avec aides'!T164</f>
        <v/>
      </c>
      <c r="T57" s="409" t="str">
        <f>'4I. Prospectif avec aides'!U164</f>
        <v/>
      </c>
      <c r="U57" s="409" t="str">
        <f>'4I. Prospectif avec aides'!V164</f>
        <v/>
      </c>
      <c r="V57" s="409" t="str">
        <f>'4I. Prospectif avec aides'!W164</f>
        <v/>
      </c>
      <c r="W57" s="409" t="str">
        <f>'4I. Prospectif avec aides'!X164</f>
        <v/>
      </c>
      <c r="X57" s="409" t="str">
        <f>'4I. Prospectif avec aides'!Y164</f>
        <v/>
      </c>
      <c r="Y57" s="409" t="str">
        <f>'4I. Prospectif avec aides'!Z164</f>
        <v/>
      </c>
      <c r="Z57" s="410" t="str">
        <f>'4I. Prospectif avec aides'!AA164</f>
        <v/>
      </c>
      <c r="AA57" s="44"/>
    </row>
    <row r="58" spans="1:27" ht="18" customHeight="1" x14ac:dyDescent="0.25">
      <c r="B58" s="1186"/>
      <c r="C58" s="459" t="str">
        <f>'4I. Prospectif avec aides'!B165</f>
        <v>FRNG (en €)</v>
      </c>
      <c r="D58" s="404">
        <f>'4I. Prospectif avec aides'!E165</f>
        <v>0</v>
      </c>
      <c r="E58" s="405">
        <f>'4I. Prospectif avec aides'!F165</f>
        <v>0</v>
      </c>
      <c r="F58" s="406">
        <f>'4I. Prospectif avec aides'!G165</f>
        <v>0</v>
      </c>
      <c r="G58" s="407">
        <f>'4I. Prospectif avec aides'!H165</f>
        <v>0</v>
      </c>
      <c r="H58" s="404">
        <f>'4I. Prospectif avec aides'!I165</f>
        <v>0</v>
      </c>
      <c r="I58" s="404">
        <f>'4I. Prospectif avec aides'!J165</f>
        <v>0</v>
      </c>
      <c r="J58" s="404">
        <f>'4I. Prospectif avec aides'!K165</f>
        <v>0</v>
      </c>
      <c r="K58" s="404">
        <f>'4I. Prospectif avec aides'!L165</f>
        <v>0</v>
      </c>
      <c r="L58" s="404">
        <f>'4I. Prospectif avec aides'!M165</f>
        <v>0</v>
      </c>
      <c r="M58" s="404">
        <f>'4I. Prospectif avec aides'!N165</f>
        <v>0</v>
      </c>
      <c r="N58" s="404">
        <f>'4I. Prospectif avec aides'!O165</f>
        <v>0</v>
      </c>
      <c r="O58" s="404">
        <f>'4I. Prospectif avec aides'!P165</f>
        <v>0</v>
      </c>
      <c r="P58" s="404">
        <f>'4I. Prospectif avec aides'!Q165</f>
        <v>0</v>
      </c>
      <c r="Q58" s="404">
        <f>'4I. Prospectif avec aides'!R165</f>
        <v>0</v>
      </c>
      <c r="R58" s="404">
        <f>'4I. Prospectif avec aides'!S165</f>
        <v>0</v>
      </c>
      <c r="S58" s="404">
        <f>'4I. Prospectif avec aides'!T165</f>
        <v>0</v>
      </c>
      <c r="T58" s="404">
        <f>'4I. Prospectif avec aides'!U165</f>
        <v>0</v>
      </c>
      <c r="U58" s="404">
        <f>'4I. Prospectif avec aides'!V165</f>
        <v>0</v>
      </c>
      <c r="V58" s="404">
        <f>'4I. Prospectif avec aides'!W165</f>
        <v>0</v>
      </c>
      <c r="W58" s="404">
        <f>'4I. Prospectif avec aides'!X165</f>
        <v>0</v>
      </c>
      <c r="X58" s="404">
        <f>'4I. Prospectif avec aides'!Y165</f>
        <v>0</v>
      </c>
      <c r="Y58" s="404">
        <f>'4I. Prospectif avec aides'!Z165</f>
        <v>0</v>
      </c>
      <c r="Z58" s="405">
        <f>'4I. Prospectif avec aides'!AA165</f>
        <v>0</v>
      </c>
      <c r="AA58" s="44"/>
    </row>
    <row r="59" spans="1:27" x14ac:dyDescent="0.25">
      <c r="B59" s="1187"/>
      <c r="C59" s="462" t="str">
        <f>'4I. Prospectif avec aides'!B166</f>
        <v>FRNG (en nombre de jours de charges courantes)</v>
      </c>
      <c r="D59" s="409" t="str">
        <f>'4I. Prospectif avec aides'!E166</f>
        <v/>
      </c>
      <c r="E59" s="410" t="str">
        <f>'4I. Prospectif avec aides'!F166</f>
        <v/>
      </c>
      <c r="F59" s="411" t="str">
        <f>'4I. Prospectif avec aides'!G166</f>
        <v/>
      </c>
      <c r="G59" s="408" t="str">
        <f>'4I. Prospectif avec aides'!H166</f>
        <v/>
      </c>
      <c r="H59" s="409" t="str">
        <f>'4I. Prospectif avec aides'!I166</f>
        <v/>
      </c>
      <c r="I59" s="409" t="str">
        <f>'4I. Prospectif avec aides'!J166</f>
        <v/>
      </c>
      <c r="J59" s="409" t="str">
        <f>'4I. Prospectif avec aides'!K166</f>
        <v/>
      </c>
      <c r="K59" s="409" t="str">
        <f>'4I. Prospectif avec aides'!L166</f>
        <v/>
      </c>
      <c r="L59" s="409" t="str">
        <f>'4I. Prospectif avec aides'!M166</f>
        <v/>
      </c>
      <c r="M59" s="409" t="str">
        <f>'4I. Prospectif avec aides'!N166</f>
        <v/>
      </c>
      <c r="N59" s="409" t="str">
        <f>'4I. Prospectif avec aides'!O166</f>
        <v/>
      </c>
      <c r="O59" s="409" t="str">
        <f>'4I. Prospectif avec aides'!P166</f>
        <v/>
      </c>
      <c r="P59" s="409" t="str">
        <f>'4I. Prospectif avec aides'!Q166</f>
        <v/>
      </c>
      <c r="Q59" s="409" t="str">
        <f>'4I. Prospectif avec aides'!R166</f>
        <v/>
      </c>
      <c r="R59" s="409" t="str">
        <f>'4I. Prospectif avec aides'!S166</f>
        <v/>
      </c>
      <c r="S59" s="409" t="str">
        <f>'4I. Prospectif avec aides'!T166</f>
        <v/>
      </c>
      <c r="T59" s="409" t="str">
        <f>'4I. Prospectif avec aides'!U166</f>
        <v/>
      </c>
      <c r="U59" s="409" t="str">
        <f>'4I. Prospectif avec aides'!V166</f>
        <v/>
      </c>
      <c r="V59" s="409" t="str">
        <f>'4I. Prospectif avec aides'!W166</f>
        <v/>
      </c>
      <c r="W59" s="409" t="str">
        <f>'4I. Prospectif avec aides'!X166</f>
        <v/>
      </c>
      <c r="X59" s="409" t="str">
        <f>'4I. Prospectif avec aides'!Y166</f>
        <v/>
      </c>
      <c r="Y59" s="409" t="str">
        <f>'4I. Prospectif avec aides'!Z166</f>
        <v/>
      </c>
      <c r="Z59" s="410" t="str">
        <f>'4I. Prospectif avec aides'!AA166</f>
        <v/>
      </c>
      <c r="AA59" s="44"/>
    </row>
    <row r="60" spans="1:27" ht="3.95" customHeight="1" thickBot="1" x14ac:dyDescent="0.3">
      <c r="AA60" s="44"/>
    </row>
    <row r="61" spans="1:27" ht="18" customHeight="1" thickBot="1" x14ac:dyDescent="0.3">
      <c r="C61" s="228" t="s">
        <v>125</v>
      </c>
      <c r="D61" s="226">
        <f ca="1">'4I. Prospectif avec aides'!E168</f>
        <v>0</v>
      </c>
      <c r="E61" s="227"/>
      <c r="AA61" s="44"/>
    </row>
    <row r="62" spans="1:27" x14ac:dyDescent="0.25">
      <c r="AA62" s="44"/>
    </row>
    <row r="63" spans="1:27" x14ac:dyDescent="0.25">
      <c r="AA63" s="44"/>
    </row>
    <row r="64" spans="1:27" hidden="1" x14ac:dyDescent="0.25">
      <c r="A64" s="44"/>
      <c r="B64" s="225" t="s">
        <v>243</v>
      </c>
      <c r="C64" s="22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idden="1" x14ac:dyDescent="0.25">
      <c r="A65" s="44"/>
      <c r="B65" s="225" t="s">
        <v>244</v>
      </c>
      <c r="C65" s="22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</sheetData>
  <mergeCells count="34">
    <mergeCell ref="G3:N3"/>
    <mergeCell ref="G4:N4"/>
    <mergeCell ref="Y38:Y39"/>
    <mergeCell ref="N38:N39"/>
    <mergeCell ref="O38:O39"/>
    <mergeCell ref="I38:I39"/>
    <mergeCell ref="J38:J39"/>
    <mergeCell ref="K38:K39"/>
    <mergeCell ref="L38:L39"/>
    <mergeCell ref="M38:M39"/>
    <mergeCell ref="Z38:Z39"/>
    <mergeCell ref="T38:T39"/>
    <mergeCell ref="P38:P39"/>
    <mergeCell ref="Q38:Q39"/>
    <mergeCell ref="R38:R39"/>
    <mergeCell ref="S38:S39"/>
    <mergeCell ref="W38:W39"/>
    <mergeCell ref="X38:X39"/>
    <mergeCell ref="B40:B41"/>
    <mergeCell ref="B46:B47"/>
    <mergeCell ref="B48:B49"/>
    <mergeCell ref="D4:E4"/>
    <mergeCell ref="V38:V39"/>
    <mergeCell ref="D38:D39"/>
    <mergeCell ref="F38:F39"/>
    <mergeCell ref="G38:G39"/>
    <mergeCell ref="H38:H39"/>
    <mergeCell ref="U38:U39"/>
    <mergeCell ref="E38:E39"/>
    <mergeCell ref="B58:B59"/>
    <mergeCell ref="B50:B51"/>
    <mergeCell ref="B52:B53"/>
    <mergeCell ref="B54:B55"/>
    <mergeCell ref="B56:B57"/>
  </mergeCells>
  <conditionalFormatting sqref="D37:Z37">
    <cfRule type="expression" dxfId="4" priority="1" stopIfTrue="1">
      <formula>IF(OR(D37="Démarrage du PRE",D37="Fin du PRE"),TRUE,FALSE)</formula>
    </cfRule>
    <cfRule type="expression" dxfId="3" priority="20" stopIfTrue="1">
      <formula>IF(OR(D37="Démarrage du projet",D37="Fin du projet"),TRUE,FALSE)</formula>
    </cfRule>
  </conditionalFormatting>
  <conditionalFormatting sqref="D4:E4">
    <cfRule type="cellIs" dxfId="2" priority="2" stopIfTrue="1" operator="equal">
      <formula>"Finalisé"</formula>
    </cfRule>
  </conditionalFormatting>
  <dataValidations count="1">
    <dataValidation type="list" allowBlank="1" showInputMessage="1" showErrorMessage="1" sqref="D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8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B2:AD59"/>
  <sheetViews>
    <sheetView showGridLines="0" zoomScale="70" zoomScaleNormal="70" workbookViewId="0">
      <pane ySplit="5" topLeftCell="A6" activePane="bottomLeft" state="frozen"/>
      <selection activeCell="D20" sqref="D20:D21"/>
      <selection pane="bottomLeft" activeCell="M35" sqref="M35"/>
    </sheetView>
  </sheetViews>
  <sheetFormatPr baseColWidth="10" defaultRowHeight="15" x14ac:dyDescent="0.25"/>
  <cols>
    <col min="1" max="1" width="3.7109375" style="145" customWidth="1"/>
    <col min="2" max="2" width="8.42578125" style="145" customWidth="1"/>
    <col min="3" max="3" width="57.85546875" style="217" customWidth="1"/>
    <col min="4" max="17" width="10.7109375" style="145" customWidth="1"/>
    <col min="18" max="25" width="10.7109375" style="145" hidden="1" customWidth="1"/>
    <col min="26" max="26" width="11.42578125" style="145" hidden="1" customWidth="1"/>
    <col min="27" max="27" width="2.7109375" style="145" hidden="1" customWidth="1"/>
    <col min="28" max="28" width="11.42578125" style="145" customWidth="1"/>
    <col min="29" max="16384" width="11.42578125" style="145"/>
  </cols>
  <sheetData>
    <row r="2" spans="2:26" s="144" customFormat="1" ht="3.95" customHeight="1" x14ac:dyDescent="0.25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2:26" s="144" customFormat="1" ht="30" customHeight="1" x14ac:dyDescent="0.3">
      <c r="B3" s="235" t="s">
        <v>276</v>
      </c>
      <c r="C3" s="170"/>
      <c r="D3" s="170"/>
      <c r="E3" s="170"/>
      <c r="F3" s="170"/>
      <c r="G3" s="1192">
        <f>'0. Paramétrage'!C6</f>
        <v>0</v>
      </c>
      <c r="H3" s="1193"/>
      <c r="I3" s="1193"/>
      <c r="J3" s="1193"/>
      <c r="K3" s="1193"/>
      <c r="L3" s="1193"/>
      <c r="M3" s="1193"/>
      <c r="N3" s="1193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2:26" s="144" customFormat="1" ht="23.25" x14ac:dyDescent="0.3">
      <c r="B4" s="170"/>
      <c r="C4" s="63" t="s">
        <v>227</v>
      </c>
      <c r="D4" s="1082" t="s">
        <v>224</v>
      </c>
      <c r="E4" s="1082"/>
      <c r="F4" s="170"/>
      <c r="G4" s="1192">
        <f>'0. Paramétrage'!C7</f>
        <v>0</v>
      </c>
      <c r="H4" s="1193"/>
      <c r="I4" s="1193"/>
      <c r="J4" s="1193"/>
      <c r="K4" s="1193"/>
      <c r="L4" s="1193"/>
      <c r="M4" s="1193"/>
      <c r="N4" s="1193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2:26" ht="5.0999999999999996" customHeight="1" x14ac:dyDescent="0.25">
      <c r="B5" s="234"/>
      <c r="C5" s="239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2:26" x14ac:dyDescent="0.25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2:26" s="216" customFormat="1" ht="26.25" customHeight="1" x14ac:dyDescent="0.25">
      <c r="B7" s="10"/>
      <c r="C7" s="10"/>
      <c r="D7" s="10"/>
      <c r="E7" s="10"/>
      <c r="F7" s="10"/>
      <c r="G7" s="10"/>
    </row>
    <row r="35" spans="2:30" x14ac:dyDescent="0.25">
      <c r="B35" s="10"/>
      <c r="C35" s="10"/>
      <c r="D35" s="10"/>
      <c r="E35" s="10"/>
      <c r="F35" s="10"/>
      <c r="G35" s="10"/>
    </row>
    <row r="36" spans="2:30" ht="18.75" customHeight="1" x14ac:dyDescent="0.25">
      <c r="B36" s="10"/>
      <c r="C36" s="10"/>
      <c r="D36" s="10"/>
      <c r="E36" s="10"/>
      <c r="F36" s="10"/>
      <c r="G36" s="10"/>
    </row>
    <row r="37" spans="2:30" ht="24.95" customHeight="1" thickBot="1" x14ac:dyDescent="0.3">
      <c r="C37" s="396"/>
      <c r="D37" s="397" t="str">
        <f t="shared" ref="D37:Z37" si="0">IF(D38=AnnéeDemPRE,"Démarrage du PRE",IF(D38=AnnéeDemPRE+DuréePRE,"Fin du PRE",""))</f>
        <v/>
      </c>
      <c r="E37" s="397" t="str">
        <f t="shared" si="0"/>
        <v/>
      </c>
      <c r="F37" s="397" t="str">
        <f t="shared" si="0"/>
        <v/>
      </c>
      <c r="G37" s="397" t="str">
        <f t="shared" si="0"/>
        <v/>
      </c>
      <c r="H37" s="397" t="str">
        <f t="shared" si="0"/>
        <v/>
      </c>
      <c r="I37" s="397" t="str">
        <f t="shared" si="0"/>
        <v/>
      </c>
      <c r="J37" s="397" t="str">
        <f t="shared" si="0"/>
        <v/>
      </c>
      <c r="K37" s="397" t="str">
        <f t="shared" si="0"/>
        <v/>
      </c>
      <c r="L37" s="397" t="str">
        <f t="shared" si="0"/>
        <v/>
      </c>
      <c r="M37" s="397" t="str">
        <f t="shared" si="0"/>
        <v/>
      </c>
      <c r="N37" s="397" t="str">
        <f t="shared" si="0"/>
        <v/>
      </c>
      <c r="O37" s="397" t="str">
        <f t="shared" si="0"/>
        <v/>
      </c>
      <c r="P37" s="397" t="str">
        <f t="shared" si="0"/>
        <v/>
      </c>
      <c r="Q37" s="397" t="str">
        <f t="shared" si="0"/>
        <v/>
      </c>
      <c r="R37" s="397" t="str">
        <f t="shared" si="0"/>
        <v/>
      </c>
      <c r="S37" s="397" t="str">
        <f t="shared" si="0"/>
        <v/>
      </c>
      <c r="T37" s="397" t="str">
        <f t="shared" si="0"/>
        <v/>
      </c>
      <c r="U37" s="397" t="str">
        <f t="shared" si="0"/>
        <v/>
      </c>
      <c r="V37" s="397" t="str">
        <f t="shared" si="0"/>
        <v/>
      </c>
      <c r="W37" s="397" t="str">
        <f t="shared" si="0"/>
        <v/>
      </c>
      <c r="X37" s="397" t="str">
        <f t="shared" si="0"/>
        <v/>
      </c>
      <c r="Y37" s="397" t="str">
        <f t="shared" si="0"/>
        <v/>
      </c>
      <c r="Z37" s="397" t="str">
        <f t="shared" si="0"/>
        <v/>
      </c>
      <c r="AA37" s="218"/>
    </row>
    <row r="38" spans="2:30" ht="14.45" customHeight="1" x14ac:dyDescent="0.25">
      <c r="C38" s="398" t="s">
        <v>116</v>
      </c>
      <c r="D38" s="1202">
        <f>E38-1</f>
        <v>2008</v>
      </c>
      <c r="E38" s="1198">
        <f>F38-1</f>
        <v>2009</v>
      </c>
      <c r="F38" s="1194">
        <f>AnnéeN</f>
        <v>2010</v>
      </c>
      <c r="G38" s="1205">
        <f>F38+1</f>
        <v>2011</v>
      </c>
      <c r="H38" s="1200">
        <f t="shared" ref="H38:Y38" si="1">G38+1</f>
        <v>2012</v>
      </c>
      <c r="I38" s="1200">
        <f t="shared" si="1"/>
        <v>2013</v>
      </c>
      <c r="J38" s="1200">
        <f t="shared" si="1"/>
        <v>2014</v>
      </c>
      <c r="K38" s="1200">
        <f t="shared" si="1"/>
        <v>2015</v>
      </c>
      <c r="L38" s="1200">
        <f t="shared" si="1"/>
        <v>2016</v>
      </c>
      <c r="M38" s="1200">
        <f t="shared" si="1"/>
        <v>2017</v>
      </c>
      <c r="N38" s="1200">
        <f t="shared" si="1"/>
        <v>2018</v>
      </c>
      <c r="O38" s="1200">
        <f t="shared" si="1"/>
        <v>2019</v>
      </c>
      <c r="P38" s="1200">
        <f t="shared" si="1"/>
        <v>2020</v>
      </c>
      <c r="Q38" s="1200">
        <f t="shared" si="1"/>
        <v>2021</v>
      </c>
      <c r="R38" s="1200">
        <f t="shared" si="1"/>
        <v>2022</v>
      </c>
      <c r="S38" s="1200">
        <f t="shared" si="1"/>
        <v>2023</v>
      </c>
      <c r="T38" s="1200">
        <f t="shared" si="1"/>
        <v>2024</v>
      </c>
      <c r="U38" s="1200">
        <f t="shared" si="1"/>
        <v>2025</v>
      </c>
      <c r="V38" s="1200">
        <f t="shared" si="1"/>
        <v>2026</v>
      </c>
      <c r="W38" s="1200">
        <f t="shared" si="1"/>
        <v>2027</v>
      </c>
      <c r="X38" s="1200">
        <f t="shared" si="1"/>
        <v>2028</v>
      </c>
      <c r="Y38" s="1200">
        <f t="shared" si="1"/>
        <v>2029</v>
      </c>
      <c r="Z38" s="1198">
        <f>Y38+1</f>
        <v>2030</v>
      </c>
      <c r="AA38" s="218"/>
    </row>
    <row r="39" spans="2:30" ht="15" customHeight="1" thickBot="1" x14ac:dyDescent="0.3">
      <c r="C39" s="399" t="s">
        <v>123</v>
      </c>
      <c r="D39" s="1203"/>
      <c r="E39" s="1199"/>
      <c r="F39" s="1204"/>
      <c r="G39" s="1206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  <c r="S39" s="1201"/>
      <c r="T39" s="1201"/>
      <c r="U39" s="1201"/>
      <c r="V39" s="1201"/>
      <c r="W39" s="1201"/>
      <c r="X39" s="1201"/>
      <c r="Y39" s="1201"/>
      <c r="Z39" s="1199"/>
      <c r="AA39" s="218"/>
    </row>
    <row r="40" spans="2:30" ht="18" customHeight="1" x14ac:dyDescent="0.25">
      <c r="C40" s="400" t="str">
        <f>'4P. Prospectif avec le PRE'!B153</f>
        <v xml:space="preserve">Marge brute d'exploitation hors aides financières (en €) </v>
      </c>
      <c r="D40" s="420">
        <f>'4P. Prospectif avec le PRE'!E153</f>
        <v>0</v>
      </c>
      <c r="E40" s="421">
        <f>'4P. Prospectif avec le PRE'!F153</f>
        <v>0</v>
      </c>
      <c r="F40" s="422">
        <f>'4P. Prospectif avec le PRE'!G153</f>
        <v>0</v>
      </c>
      <c r="G40" s="420">
        <f>'4P. Prospectif avec le PRE'!H153</f>
        <v>0</v>
      </c>
      <c r="H40" s="420">
        <f>'4P. Prospectif avec le PRE'!I153</f>
        <v>0</v>
      </c>
      <c r="I40" s="420">
        <f>'4P. Prospectif avec le PRE'!J153</f>
        <v>0</v>
      </c>
      <c r="J40" s="420">
        <f>'4P. Prospectif avec le PRE'!K153</f>
        <v>0</v>
      </c>
      <c r="K40" s="420">
        <f>'4P. Prospectif avec le PRE'!L153</f>
        <v>0</v>
      </c>
      <c r="L40" s="420">
        <f>'4P. Prospectif avec le PRE'!M153</f>
        <v>0</v>
      </c>
      <c r="M40" s="420">
        <f>'4P. Prospectif avec le PRE'!N153</f>
        <v>0</v>
      </c>
      <c r="N40" s="420">
        <f>'4P. Prospectif avec le PRE'!O153</f>
        <v>0</v>
      </c>
      <c r="O40" s="420">
        <f>'4P. Prospectif avec le PRE'!P153</f>
        <v>0</v>
      </c>
      <c r="P40" s="420">
        <f>'4P. Prospectif avec le PRE'!Q153</f>
        <v>0</v>
      </c>
      <c r="Q40" s="420">
        <f>'4P. Prospectif avec le PRE'!R153</f>
        <v>0</v>
      </c>
      <c r="R40" s="420">
        <f>'4P. Prospectif avec le PRE'!S153</f>
        <v>0</v>
      </c>
      <c r="S40" s="420">
        <f>'4P. Prospectif avec le PRE'!T153</f>
        <v>0</v>
      </c>
      <c r="T40" s="420">
        <f>'4P. Prospectif avec le PRE'!U153</f>
        <v>0</v>
      </c>
      <c r="U40" s="420">
        <f>'4P. Prospectif avec le PRE'!V153</f>
        <v>0</v>
      </c>
      <c r="V40" s="420">
        <f>'4P. Prospectif avec le PRE'!W153</f>
        <v>0</v>
      </c>
      <c r="W40" s="420">
        <f>'4P. Prospectif avec le PRE'!X153</f>
        <v>0</v>
      </c>
      <c r="X40" s="420">
        <f>'4P. Prospectif avec le PRE'!Y153</f>
        <v>0</v>
      </c>
      <c r="Y40" s="420">
        <f>'4P. Prospectif avec le PRE'!Z153</f>
        <v>0</v>
      </c>
      <c r="Z40" s="423">
        <f>'4P. Prospectif avec le PRE'!AA153</f>
        <v>0</v>
      </c>
      <c r="AA40" s="218"/>
    </row>
    <row r="41" spans="2:30" ht="30.75" thickBot="1" x14ac:dyDescent="0.3">
      <c r="C41" s="401" t="str">
        <f>'4P. Prospectif avec le PRE'!C154</f>
        <v>Marge brute d'exploitation hors aides financières en  % des produits courants hors aides</v>
      </c>
      <c r="D41" s="425" t="str">
        <f>'4P. Prospectif avec le PRE'!E154</f>
        <v/>
      </c>
      <c r="E41" s="426" t="str">
        <f>'4P. Prospectif avec le PRE'!F154</f>
        <v/>
      </c>
      <c r="F41" s="427" t="str">
        <f>'4P. Prospectif avec le PRE'!G154</f>
        <v/>
      </c>
      <c r="G41" s="424" t="str">
        <f>'4P. Prospectif avec le PRE'!H154</f>
        <v/>
      </c>
      <c r="H41" s="425" t="str">
        <f>'4P. Prospectif avec le PRE'!I154</f>
        <v/>
      </c>
      <c r="I41" s="425" t="str">
        <f>'4P. Prospectif avec le PRE'!J154</f>
        <v/>
      </c>
      <c r="J41" s="425" t="str">
        <f>'4P. Prospectif avec le PRE'!K154</f>
        <v/>
      </c>
      <c r="K41" s="425" t="str">
        <f>'4P. Prospectif avec le PRE'!L154</f>
        <v/>
      </c>
      <c r="L41" s="425" t="str">
        <f>'4P. Prospectif avec le PRE'!M154</f>
        <v/>
      </c>
      <c r="M41" s="425" t="str">
        <f>'4P. Prospectif avec le PRE'!N154</f>
        <v/>
      </c>
      <c r="N41" s="425" t="str">
        <f>'4P. Prospectif avec le PRE'!O154</f>
        <v/>
      </c>
      <c r="O41" s="425" t="str">
        <f>'4P. Prospectif avec le PRE'!P154</f>
        <v/>
      </c>
      <c r="P41" s="425" t="str">
        <f>'4P. Prospectif avec le PRE'!Q154</f>
        <v/>
      </c>
      <c r="Q41" s="425" t="str">
        <f>'4P. Prospectif avec le PRE'!R154</f>
        <v/>
      </c>
      <c r="R41" s="425" t="str">
        <f>'4P. Prospectif avec le PRE'!S154</f>
        <v/>
      </c>
      <c r="S41" s="425" t="str">
        <f>'4P. Prospectif avec le PRE'!T154</f>
        <v/>
      </c>
      <c r="T41" s="425" t="str">
        <f>'4P. Prospectif avec le PRE'!U154</f>
        <v/>
      </c>
      <c r="U41" s="425" t="str">
        <f>'4P. Prospectif avec le PRE'!V154</f>
        <v/>
      </c>
      <c r="V41" s="425" t="str">
        <f>'4P. Prospectif avec le PRE'!W154</f>
        <v/>
      </c>
      <c r="W41" s="425" t="str">
        <f>'4P. Prospectif avec le PRE'!X154</f>
        <v/>
      </c>
      <c r="X41" s="425" t="str">
        <f>'4P. Prospectif avec le PRE'!Y154</f>
        <v/>
      </c>
      <c r="Y41" s="425" t="str">
        <f>'4P. Prospectif avec le PRE'!Z154</f>
        <v/>
      </c>
      <c r="Z41" s="428" t="str">
        <f>'4P. Prospectif avec le PRE'!AA154</f>
        <v/>
      </c>
      <c r="AA41" s="218"/>
    </row>
    <row r="42" spans="2:30" customFormat="1" x14ac:dyDescent="0.25">
      <c r="B42" s="873"/>
      <c r="C42" s="1050" t="s">
        <v>429</v>
      </c>
      <c r="D42" s="1047"/>
      <c r="E42" s="1048"/>
      <c r="F42" s="1049">
        <f ca="1">'1PI. Plan d''actions'!Q31+'1PI. Plan d''actions'!Q32</f>
        <v>0</v>
      </c>
      <c r="G42" s="1049">
        <f ca="1">'1PI. Plan d''actions'!R31+'1PI. Plan d''actions'!R32</f>
        <v>0</v>
      </c>
      <c r="H42" s="1049">
        <f ca="1">'1PI. Plan d''actions'!S31+'1PI. Plan d''actions'!S32</f>
        <v>0</v>
      </c>
      <c r="I42" s="1049">
        <f ca="1">'1PI. Plan d''actions'!T31+'1PI. Plan d''actions'!T32</f>
        <v>0</v>
      </c>
      <c r="J42" s="1049">
        <f ca="1">'1PI. Plan d''actions'!U31+'1PI. Plan d''actions'!U32</f>
        <v>0</v>
      </c>
      <c r="K42" s="1049">
        <f ca="1">'1PI. Plan d''actions'!V31+'1PI. Plan d''actions'!V32</f>
        <v>0</v>
      </c>
      <c r="L42" s="1049">
        <f ca="1">'1PI. Plan d''actions'!W31+'1PI. Plan d''actions'!W32</f>
        <v>0</v>
      </c>
      <c r="M42" s="1049">
        <f ca="1">'1PI. Plan d''actions'!X31+'1PI. Plan d''actions'!X32</f>
        <v>0</v>
      </c>
      <c r="N42" s="1049">
        <f ca="1">'1PI. Plan d''actions'!Y31+'1PI. Plan d''actions'!Y32</f>
        <v>0</v>
      </c>
      <c r="O42" s="1049">
        <f ca="1">'1PI. Plan d''actions'!Z31+'1PI. Plan d''actions'!Z32</f>
        <v>0</v>
      </c>
      <c r="P42" s="1049">
        <f ca="1">'1PI. Plan d''actions'!AA31+'1PI. Plan d''actions'!AA32</f>
        <v>0</v>
      </c>
      <c r="Q42" s="1049">
        <f ca="1">'1PI. Plan d''actions'!AB31+'1PI. Plan d''actions'!AB32</f>
        <v>0</v>
      </c>
      <c r="R42" s="409"/>
      <c r="S42" s="409"/>
      <c r="T42" s="409"/>
      <c r="U42" s="409"/>
      <c r="V42" s="409"/>
      <c r="W42" s="409"/>
      <c r="X42" s="409"/>
      <c r="Y42" s="409"/>
      <c r="Z42" s="410"/>
      <c r="AA42" s="460"/>
      <c r="AB42" s="461"/>
      <c r="AC42" s="461"/>
      <c r="AD42" s="461"/>
    </row>
    <row r="43" spans="2:30" ht="18" customHeight="1" x14ac:dyDescent="0.25">
      <c r="C43" s="402" t="str">
        <f>'4P. Prospectif avec le PRE'!B155</f>
        <v>Aides financières (en €)</v>
      </c>
      <c r="D43" s="420">
        <f>'4P. Prospectif avec le PRE'!E155</f>
        <v>0</v>
      </c>
      <c r="E43" s="421">
        <f>'4P. Prospectif avec le PRE'!F155</f>
        <v>0</v>
      </c>
      <c r="F43" s="429">
        <f>'4P. Prospectif avec le PRE'!G155</f>
        <v>0</v>
      </c>
      <c r="G43" s="420">
        <f>'4P. Prospectif avec le PRE'!H155</f>
        <v>0</v>
      </c>
      <c r="H43" s="420">
        <f>'4P. Prospectif avec le PRE'!I155</f>
        <v>0</v>
      </c>
      <c r="I43" s="420">
        <f>'4P. Prospectif avec le PRE'!J155</f>
        <v>0</v>
      </c>
      <c r="J43" s="420">
        <f>'4P. Prospectif avec le PRE'!K155</f>
        <v>0</v>
      </c>
      <c r="K43" s="420">
        <f>'4P. Prospectif avec le PRE'!L155</f>
        <v>0</v>
      </c>
      <c r="L43" s="420">
        <f>'4P. Prospectif avec le PRE'!M155</f>
        <v>0</v>
      </c>
      <c r="M43" s="420">
        <f>'4P. Prospectif avec le PRE'!N155</f>
        <v>0</v>
      </c>
      <c r="N43" s="420">
        <f>'4P. Prospectif avec le PRE'!O155</f>
        <v>0</v>
      </c>
      <c r="O43" s="420">
        <f>'4P. Prospectif avec le PRE'!P155</f>
        <v>0</v>
      </c>
      <c r="P43" s="420">
        <f>'4P. Prospectif avec le PRE'!Q155</f>
        <v>0</v>
      </c>
      <c r="Q43" s="420">
        <f>'4P. Prospectif avec le PRE'!R155</f>
        <v>0</v>
      </c>
      <c r="R43" s="420">
        <f>'4P. Prospectif avec le PRE'!S155</f>
        <v>0</v>
      </c>
      <c r="S43" s="420">
        <f>'4P. Prospectif avec le PRE'!T155</f>
        <v>0</v>
      </c>
      <c r="T43" s="420">
        <f>'4P. Prospectif avec le PRE'!U155</f>
        <v>0</v>
      </c>
      <c r="U43" s="420">
        <f>'4P. Prospectif avec le PRE'!V155</f>
        <v>0</v>
      </c>
      <c r="V43" s="420">
        <f>'4P. Prospectif avec le PRE'!W155</f>
        <v>0</v>
      </c>
      <c r="W43" s="420">
        <f>'4P. Prospectif avec le PRE'!X155</f>
        <v>0</v>
      </c>
      <c r="X43" s="420">
        <f>'4P. Prospectif avec le PRE'!Y155</f>
        <v>0</v>
      </c>
      <c r="Y43" s="420">
        <f>'4P. Prospectif avec le PRE'!Z155</f>
        <v>0</v>
      </c>
      <c r="Z43" s="423">
        <f>'4P. Prospectif avec le PRE'!AA155</f>
        <v>0</v>
      </c>
      <c r="AA43" s="218"/>
    </row>
    <row r="44" spans="2:30" ht="18" customHeight="1" x14ac:dyDescent="0.25">
      <c r="C44" s="402" t="str">
        <f>'4P. Prospectif avec le PRE'!C84</f>
        <v>Résultat comptable CRP (€)</v>
      </c>
      <c r="D44" s="420">
        <f>'4P. Prospectif avec le PRE'!E84</f>
        <v>0</v>
      </c>
      <c r="E44" s="421">
        <f>'4P. Prospectif avec le PRE'!F84</f>
        <v>0</v>
      </c>
      <c r="F44" s="429">
        <f>'4P. Prospectif avec le PRE'!G84</f>
        <v>0</v>
      </c>
      <c r="G44" s="420">
        <f>'4P. Prospectif avec le PRE'!H84</f>
        <v>0</v>
      </c>
      <c r="H44" s="420">
        <f>'4P. Prospectif avec le PRE'!I84</f>
        <v>0</v>
      </c>
      <c r="I44" s="420">
        <f>'4P. Prospectif avec le PRE'!J84</f>
        <v>0</v>
      </c>
      <c r="J44" s="420">
        <f>'4P. Prospectif avec le PRE'!K84</f>
        <v>0</v>
      </c>
      <c r="K44" s="420">
        <f>'4P. Prospectif avec le PRE'!L84</f>
        <v>0</v>
      </c>
      <c r="L44" s="420">
        <f>'4P. Prospectif avec le PRE'!M84</f>
        <v>0</v>
      </c>
      <c r="M44" s="420">
        <f>'4P. Prospectif avec le PRE'!N84</f>
        <v>0</v>
      </c>
      <c r="N44" s="420">
        <f>'4P. Prospectif avec le PRE'!O84</f>
        <v>0</v>
      </c>
      <c r="O44" s="420">
        <f>'4P. Prospectif avec le PRE'!P84</f>
        <v>0</v>
      </c>
      <c r="P44" s="420">
        <f>'4P. Prospectif avec le PRE'!Q84</f>
        <v>0</v>
      </c>
      <c r="Q44" s="420">
        <f>'4P. Prospectif avec le PRE'!R84</f>
        <v>0</v>
      </c>
      <c r="R44" s="420">
        <f>'4P. Prospectif avec le PRE'!S84</f>
        <v>0</v>
      </c>
      <c r="S44" s="420">
        <f>'4P. Prospectif avec le PRE'!T84</f>
        <v>0</v>
      </c>
      <c r="T44" s="420">
        <f>'4P. Prospectif avec le PRE'!U84</f>
        <v>0</v>
      </c>
      <c r="U44" s="420">
        <f>'4P. Prospectif avec le PRE'!V84</f>
        <v>0</v>
      </c>
      <c r="V44" s="420">
        <f>'4P. Prospectif avec le PRE'!W84</f>
        <v>0</v>
      </c>
      <c r="W44" s="420">
        <f>'4P. Prospectif avec le PRE'!X84</f>
        <v>0</v>
      </c>
      <c r="X44" s="420">
        <f>'4P. Prospectif avec le PRE'!Y84</f>
        <v>0</v>
      </c>
      <c r="Y44" s="420">
        <f>'4P. Prospectif avec le PRE'!Z84</f>
        <v>0</v>
      </c>
      <c r="Z44" s="423">
        <f>'4P. Prospectif avec le PRE'!AA84</f>
        <v>0</v>
      </c>
      <c r="AA44" s="218"/>
    </row>
    <row r="45" spans="2:30" ht="18" customHeight="1" x14ac:dyDescent="0.25">
      <c r="C45" s="401" t="str">
        <f>'4P. Prospectif avec le PRE'!C156</f>
        <v>Résultat courant CRP (en % des produits)</v>
      </c>
      <c r="D45" s="425" t="str">
        <f>'4P. Prospectif avec le PRE'!E156</f>
        <v/>
      </c>
      <c r="E45" s="426" t="str">
        <f>'4P. Prospectif avec le PRE'!F156</f>
        <v/>
      </c>
      <c r="F45" s="427" t="str">
        <f>'4P. Prospectif avec le PRE'!G156</f>
        <v/>
      </c>
      <c r="G45" s="424" t="str">
        <f>'4P. Prospectif avec le PRE'!H156</f>
        <v/>
      </c>
      <c r="H45" s="425" t="str">
        <f>'4P. Prospectif avec le PRE'!I156</f>
        <v/>
      </c>
      <c r="I45" s="425" t="str">
        <f>'4P. Prospectif avec le PRE'!J156</f>
        <v/>
      </c>
      <c r="J45" s="425" t="str">
        <f>'4P. Prospectif avec le PRE'!K156</f>
        <v/>
      </c>
      <c r="K45" s="425" t="str">
        <f>'4P. Prospectif avec le PRE'!L156</f>
        <v/>
      </c>
      <c r="L45" s="425" t="str">
        <f>'4P. Prospectif avec le PRE'!M156</f>
        <v/>
      </c>
      <c r="M45" s="425" t="str">
        <f>'4P. Prospectif avec le PRE'!N156</f>
        <v/>
      </c>
      <c r="N45" s="425" t="str">
        <f>'4P. Prospectif avec le PRE'!O156</f>
        <v/>
      </c>
      <c r="O45" s="425" t="str">
        <f>'4P. Prospectif avec le PRE'!P156</f>
        <v/>
      </c>
      <c r="P45" s="425" t="str">
        <f>'4P. Prospectif avec le PRE'!Q156</f>
        <v/>
      </c>
      <c r="Q45" s="425" t="str">
        <f>'4P. Prospectif avec le PRE'!R156</f>
        <v/>
      </c>
      <c r="R45" s="425" t="str">
        <f>'4P. Prospectif avec le PRE'!S156</f>
        <v/>
      </c>
      <c r="S45" s="425" t="str">
        <f>'4P. Prospectif avec le PRE'!T156</f>
        <v/>
      </c>
      <c r="T45" s="425" t="str">
        <f>'4P. Prospectif avec le PRE'!U156</f>
        <v/>
      </c>
      <c r="U45" s="425" t="str">
        <f>'4P. Prospectif avec le PRE'!V156</f>
        <v/>
      </c>
      <c r="V45" s="425" t="str">
        <f>'4P. Prospectif avec le PRE'!W156</f>
        <v/>
      </c>
      <c r="W45" s="425" t="str">
        <f>'4P. Prospectif avec le PRE'!X156</f>
        <v/>
      </c>
      <c r="X45" s="425" t="str">
        <f>'4P. Prospectif avec le PRE'!Y156</f>
        <v/>
      </c>
      <c r="Y45" s="425" t="str">
        <f>'4P. Prospectif avec le PRE'!Z156</f>
        <v/>
      </c>
      <c r="Z45" s="428" t="str">
        <f>'4P. Prospectif avec le PRE'!AA156</f>
        <v/>
      </c>
      <c r="AA45" s="218"/>
    </row>
    <row r="46" spans="2:30" ht="18" customHeight="1" x14ac:dyDescent="0.25">
      <c r="C46" s="402" t="str">
        <f>'4P. Prospectif avec le PRE'!B157</f>
        <v xml:space="preserve">Encours de la dette (en €) </v>
      </c>
      <c r="D46" s="420">
        <f>'4P. Prospectif avec le PRE'!E157</f>
        <v>0</v>
      </c>
      <c r="E46" s="421">
        <f>'4P. Prospectif avec le PRE'!F157</f>
        <v>0</v>
      </c>
      <c r="F46" s="429">
        <f>'4P. Prospectif avec le PRE'!G157</f>
        <v>0</v>
      </c>
      <c r="G46" s="420">
        <f>'4P. Prospectif avec le PRE'!H157</f>
        <v>0</v>
      </c>
      <c r="H46" s="420">
        <f>'4P. Prospectif avec le PRE'!I157</f>
        <v>0</v>
      </c>
      <c r="I46" s="420">
        <f>'4P. Prospectif avec le PRE'!J157</f>
        <v>0</v>
      </c>
      <c r="J46" s="420">
        <f>'4P. Prospectif avec le PRE'!K157</f>
        <v>0</v>
      </c>
      <c r="K46" s="420">
        <f>'4P. Prospectif avec le PRE'!L157</f>
        <v>0</v>
      </c>
      <c r="L46" s="420">
        <f>'4P. Prospectif avec le PRE'!M157</f>
        <v>0</v>
      </c>
      <c r="M46" s="420">
        <f>'4P. Prospectif avec le PRE'!N157</f>
        <v>0</v>
      </c>
      <c r="N46" s="420">
        <f>'4P. Prospectif avec le PRE'!O157</f>
        <v>0</v>
      </c>
      <c r="O46" s="420">
        <f>'4P. Prospectif avec le PRE'!P157</f>
        <v>0</v>
      </c>
      <c r="P46" s="420">
        <f>'4P. Prospectif avec le PRE'!Q157</f>
        <v>0</v>
      </c>
      <c r="Q46" s="420">
        <f>'4P. Prospectif avec le PRE'!R157</f>
        <v>0</v>
      </c>
      <c r="R46" s="420">
        <f>'4P. Prospectif avec le PRE'!S157</f>
        <v>0</v>
      </c>
      <c r="S46" s="420">
        <f>'4P. Prospectif avec le PRE'!T157</f>
        <v>0</v>
      </c>
      <c r="T46" s="420">
        <f>'4P. Prospectif avec le PRE'!U157</f>
        <v>0</v>
      </c>
      <c r="U46" s="420">
        <f>'4P. Prospectif avec le PRE'!V157</f>
        <v>0</v>
      </c>
      <c r="V46" s="420">
        <f>'4P. Prospectif avec le PRE'!W157</f>
        <v>0</v>
      </c>
      <c r="W46" s="420">
        <f>'4P. Prospectif avec le PRE'!X157</f>
        <v>0</v>
      </c>
      <c r="X46" s="420">
        <f>'4P. Prospectif avec le PRE'!Y157</f>
        <v>0</v>
      </c>
      <c r="Y46" s="420">
        <f>'4P. Prospectif avec le PRE'!Z157</f>
        <v>0</v>
      </c>
      <c r="Z46" s="423">
        <f>'4P. Prospectif avec le PRE'!AA157</f>
        <v>0</v>
      </c>
      <c r="AA46" s="218"/>
    </row>
    <row r="47" spans="2:30" ht="18" customHeight="1" x14ac:dyDescent="0.25">
      <c r="C47" s="401" t="str">
        <f>'4P. Prospectif avec le PRE'!C158</f>
        <v>Encours de la dette (en % des produits)</v>
      </c>
      <c r="D47" s="425" t="str">
        <f>'4P. Prospectif avec le PRE'!E158</f>
        <v/>
      </c>
      <c r="E47" s="426" t="str">
        <f>'4P. Prospectif avec le PRE'!F158</f>
        <v/>
      </c>
      <c r="F47" s="427" t="str">
        <f>'4P. Prospectif avec le PRE'!G158</f>
        <v/>
      </c>
      <c r="G47" s="424" t="str">
        <f>'4P. Prospectif avec le PRE'!H158</f>
        <v/>
      </c>
      <c r="H47" s="425" t="str">
        <f>'4P. Prospectif avec le PRE'!I158</f>
        <v/>
      </c>
      <c r="I47" s="425" t="str">
        <f>'4P. Prospectif avec le PRE'!J158</f>
        <v/>
      </c>
      <c r="J47" s="425" t="str">
        <f>'4P. Prospectif avec le PRE'!K158</f>
        <v/>
      </c>
      <c r="K47" s="425" t="str">
        <f>'4P. Prospectif avec le PRE'!L158</f>
        <v/>
      </c>
      <c r="L47" s="425" t="str">
        <f>'4P. Prospectif avec le PRE'!M158</f>
        <v/>
      </c>
      <c r="M47" s="425" t="str">
        <f>'4P. Prospectif avec le PRE'!N158</f>
        <v/>
      </c>
      <c r="N47" s="425" t="str">
        <f>'4P. Prospectif avec le PRE'!O158</f>
        <v/>
      </c>
      <c r="O47" s="425" t="str">
        <f>'4P. Prospectif avec le PRE'!P158</f>
        <v/>
      </c>
      <c r="P47" s="425" t="str">
        <f>'4P. Prospectif avec le PRE'!Q158</f>
        <v/>
      </c>
      <c r="Q47" s="425" t="str">
        <f>'4P. Prospectif avec le PRE'!R158</f>
        <v/>
      </c>
      <c r="R47" s="425" t="str">
        <f>'4P. Prospectif avec le PRE'!S158</f>
        <v/>
      </c>
      <c r="S47" s="425" t="str">
        <f>'4P. Prospectif avec le PRE'!T158</f>
        <v/>
      </c>
      <c r="T47" s="425" t="str">
        <f>'4P. Prospectif avec le PRE'!U158</f>
        <v/>
      </c>
      <c r="U47" s="425" t="str">
        <f>'4P. Prospectif avec le PRE'!V158</f>
        <v/>
      </c>
      <c r="V47" s="425" t="str">
        <f>'4P. Prospectif avec le PRE'!W158</f>
        <v/>
      </c>
      <c r="W47" s="425" t="str">
        <f>'4P. Prospectif avec le PRE'!X158</f>
        <v/>
      </c>
      <c r="X47" s="425" t="str">
        <f>'4P. Prospectif avec le PRE'!Y158</f>
        <v/>
      </c>
      <c r="Y47" s="425" t="str">
        <f>'4P. Prospectif avec le PRE'!Z158</f>
        <v/>
      </c>
      <c r="Z47" s="428" t="str">
        <f>'4P. Prospectif avec le PRE'!AA158</f>
        <v/>
      </c>
      <c r="AA47" s="218"/>
    </row>
    <row r="48" spans="2:30" ht="18" customHeight="1" x14ac:dyDescent="0.25">
      <c r="C48" s="402" t="str">
        <f>'4P. Prospectif avec le PRE'!B159</f>
        <v xml:space="preserve">Charge annuelle de la dette (en €) </v>
      </c>
      <c r="D48" s="420">
        <f>'4P. Prospectif avec le PRE'!E159</f>
        <v>0</v>
      </c>
      <c r="E48" s="421">
        <f>'4P. Prospectif avec le PRE'!F159</f>
        <v>0</v>
      </c>
      <c r="F48" s="429">
        <f>'4P. Prospectif avec le PRE'!G159</f>
        <v>0</v>
      </c>
      <c r="G48" s="420">
        <f>'4P. Prospectif avec le PRE'!H159</f>
        <v>0</v>
      </c>
      <c r="H48" s="420">
        <f>'4P. Prospectif avec le PRE'!I159</f>
        <v>0</v>
      </c>
      <c r="I48" s="420">
        <f>'4P. Prospectif avec le PRE'!J159</f>
        <v>0</v>
      </c>
      <c r="J48" s="420">
        <f>'4P. Prospectif avec le PRE'!K159</f>
        <v>0</v>
      </c>
      <c r="K48" s="420">
        <f>'4P. Prospectif avec le PRE'!L159</f>
        <v>0</v>
      </c>
      <c r="L48" s="420">
        <f>'4P. Prospectif avec le PRE'!M159</f>
        <v>0</v>
      </c>
      <c r="M48" s="420">
        <f>'4P. Prospectif avec le PRE'!N159</f>
        <v>0</v>
      </c>
      <c r="N48" s="420">
        <f>'4P. Prospectif avec le PRE'!O159</f>
        <v>0</v>
      </c>
      <c r="O48" s="420">
        <f>'4P. Prospectif avec le PRE'!P159</f>
        <v>0</v>
      </c>
      <c r="P48" s="420">
        <f>'4P. Prospectif avec le PRE'!Q159</f>
        <v>0</v>
      </c>
      <c r="Q48" s="420">
        <f>'4P. Prospectif avec le PRE'!R159</f>
        <v>0</v>
      </c>
      <c r="R48" s="420">
        <f>'4P. Prospectif avec le PRE'!S159</f>
        <v>0</v>
      </c>
      <c r="S48" s="420">
        <f>'4P. Prospectif avec le PRE'!T159</f>
        <v>0</v>
      </c>
      <c r="T48" s="420">
        <f>'4P. Prospectif avec le PRE'!U159</f>
        <v>0</v>
      </c>
      <c r="U48" s="420">
        <f>'4P. Prospectif avec le PRE'!V159</f>
        <v>0</v>
      </c>
      <c r="V48" s="420">
        <f>'4P. Prospectif avec le PRE'!W159</f>
        <v>0</v>
      </c>
      <c r="W48" s="420">
        <f>'4P. Prospectif avec le PRE'!X159</f>
        <v>0</v>
      </c>
      <c r="X48" s="420">
        <f>'4P. Prospectif avec le PRE'!Y159</f>
        <v>0</v>
      </c>
      <c r="Y48" s="420">
        <f>'4P. Prospectif avec le PRE'!Z159</f>
        <v>0</v>
      </c>
      <c r="Z48" s="423">
        <f>'4P. Prospectif avec le PRE'!AA159</f>
        <v>0</v>
      </c>
      <c r="AA48" s="218"/>
    </row>
    <row r="49" spans="3:27" ht="18" customHeight="1" x14ac:dyDescent="0.25">
      <c r="C49" s="401" t="str">
        <f>'4P. Prospectif avec le PRE'!C160</f>
        <v>Charge annuelle de la dette (en % des produits)</v>
      </c>
      <c r="D49" s="425" t="str">
        <f>'4P. Prospectif avec le PRE'!E160</f>
        <v/>
      </c>
      <c r="E49" s="426" t="str">
        <f>'4P. Prospectif avec le PRE'!F160</f>
        <v/>
      </c>
      <c r="F49" s="427" t="str">
        <f>'4P. Prospectif avec le PRE'!G160</f>
        <v/>
      </c>
      <c r="G49" s="424" t="str">
        <f>'4P. Prospectif avec le PRE'!H160</f>
        <v/>
      </c>
      <c r="H49" s="425" t="str">
        <f>'4P. Prospectif avec le PRE'!I160</f>
        <v/>
      </c>
      <c r="I49" s="425" t="str">
        <f>'4P. Prospectif avec le PRE'!J160</f>
        <v/>
      </c>
      <c r="J49" s="425" t="str">
        <f>'4P. Prospectif avec le PRE'!K160</f>
        <v/>
      </c>
      <c r="K49" s="425" t="str">
        <f>'4P. Prospectif avec le PRE'!L160</f>
        <v/>
      </c>
      <c r="L49" s="425" t="str">
        <f>'4P. Prospectif avec le PRE'!M160</f>
        <v/>
      </c>
      <c r="M49" s="425" t="str">
        <f>'4P. Prospectif avec le PRE'!N160</f>
        <v/>
      </c>
      <c r="N49" s="425" t="str">
        <f>'4P. Prospectif avec le PRE'!O160</f>
        <v/>
      </c>
      <c r="O49" s="425" t="str">
        <f>'4P. Prospectif avec le PRE'!P160</f>
        <v/>
      </c>
      <c r="P49" s="425" t="str">
        <f>'4P. Prospectif avec le PRE'!Q160</f>
        <v/>
      </c>
      <c r="Q49" s="425" t="str">
        <f>'4P. Prospectif avec le PRE'!R160</f>
        <v/>
      </c>
      <c r="R49" s="425" t="str">
        <f>'4P. Prospectif avec le PRE'!S160</f>
        <v/>
      </c>
      <c r="S49" s="425" t="str">
        <f>'4P. Prospectif avec le PRE'!T160</f>
        <v/>
      </c>
      <c r="T49" s="425" t="str">
        <f>'4P. Prospectif avec le PRE'!U160</f>
        <v/>
      </c>
      <c r="U49" s="425" t="str">
        <f>'4P. Prospectif avec le PRE'!V160</f>
        <v/>
      </c>
      <c r="V49" s="425" t="str">
        <f>'4P. Prospectif avec le PRE'!W160</f>
        <v/>
      </c>
      <c r="W49" s="425" t="str">
        <f>'4P. Prospectif avec le PRE'!X160</f>
        <v/>
      </c>
      <c r="X49" s="425" t="str">
        <f>'4P. Prospectif avec le PRE'!Y160</f>
        <v/>
      </c>
      <c r="Y49" s="425" t="str">
        <f>'4P. Prospectif avec le PRE'!Z160</f>
        <v/>
      </c>
      <c r="Z49" s="428" t="str">
        <f>'4P. Prospectif avec le PRE'!AA160</f>
        <v/>
      </c>
      <c r="AA49" s="218"/>
    </row>
    <row r="50" spans="3:27" ht="18" customHeight="1" x14ac:dyDescent="0.25">
      <c r="C50" s="401" t="str">
        <f>'4P. Prospectif avec le PRE'!C158</f>
        <v>Encours de la dette (en % des produits)</v>
      </c>
      <c r="D50" s="425" t="str">
        <f>'4P. Prospectif avec le PRE'!E158</f>
        <v/>
      </c>
      <c r="E50" s="426" t="str">
        <f>'4P. Prospectif avec le PRE'!F158</f>
        <v/>
      </c>
      <c r="F50" s="427" t="str">
        <f>'4P. Prospectif avec le PRE'!G158</f>
        <v/>
      </c>
      <c r="G50" s="424" t="str">
        <f>'4P. Prospectif avec le PRE'!H158</f>
        <v/>
      </c>
      <c r="H50" s="425" t="str">
        <f>'4P. Prospectif avec le PRE'!I158</f>
        <v/>
      </c>
      <c r="I50" s="425" t="str">
        <f>'4P. Prospectif avec le PRE'!J158</f>
        <v/>
      </c>
      <c r="J50" s="425" t="str">
        <f>'4P. Prospectif avec le PRE'!K158</f>
        <v/>
      </c>
      <c r="K50" s="425" t="str">
        <f>'4P. Prospectif avec le PRE'!L158</f>
        <v/>
      </c>
      <c r="L50" s="425" t="str">
        <f>'4P. Prospectif avec le PRE'!M158</f>
        <v/>
      </c>
      <c r="M50" s="425" t="str">
        <f>'4P. Prospectif avec le PRE'!N158</f>
        <v/>
      </c>
      <c r="N50" s="425" t="str">
        <f>'4P. Prospectif avec le PRE'!O158</f>
        <v/>
      </c>
      <c r="O50" s="425" t="str">
        <f>'4P. Prospectif avec le PRE'!P158</f>
        <v/>
      </c>
      <c r="P50" s="425" t="str">
        <f>'4P. Prospectif avec le PRE'!Q158</f>
        <v/>
      </c>
      <c r="Q50" s="425" t="str">
        <f>'4P. Prospectif avec le PRE'!R158</f>
        <v/>
      </c>
      <c r="R50" s="425" t="str">
        <f>'4P. Prospectif avec le PRE'!S158</f>
        <v/>
      </c>
      <c r="S50" s="425" t="str">
        <f>'4P. Prospectif avec le PRE'!T158</f>
        <v/>
      </c>
      <c r="T50" s="425" t="str">
        <f>'4P. Prospectif avec le PRE'!U158</f>
        <v/>
      </c>
      <c r="U50" s="425" t="str">
        <f>'4P. Prospectif avec le PRE'!V158</f>
        <v/>
      </c>
      <c r="V50" s="425" t="str">
        <f>'4P. Prospectif avec le PRE'!W158</f>
        <v/>
      </c>
      <c r="W50" s="425" t="str">
        <f>'4P. Prospectif avec le PRE'!X158</f>
        <v/>
      </c>
      <c r="X50" s="425" t="str">
        <f>'4P. Prospectif avec le PRE'!Y158</f>
        <v/>
      </c>
      <c r="Y50" s="425" t="str">
        <f>'4P. Prospectif avec le PRE'!Z158</f>
        <v/>
      </c>
      <c r="Z50" s="428" t="str">
        <f>'4P. Prospectif avec le PRE'!AA158</f>
        <v/>
      </c>
      <c r="AA50" s="218"/>
    </row>
    <row r="51" spans="3:27" ht="18" customHeight="1" x14ac:dyDescent="0.25">
      <c r="C51" s="402" t="str">
        <f>'4P. Prospectif avec le PRE'!B161</f>
        <v>Durée apparente de la dette</v>
      </c>
      <c r="D51" s="420">
        <f>'4P. Prospectif avec le PRE'!E161</f>
        <v>0</v>
      </c>
      <c r="E51" s="421">
        <f>'4P. Prospectif avec le PRE'!F161</f>
        <v>0</v>
      </c>
      <c r="F51" s="429">
        <f>'4P. Prospectif avec le PRE'!G161</f>
        <v>0</v>
      </c>
      <c r="G51" s="420">
        <f>'4P. Prospectif avec le PRE'!H161</f>
        <v>0</v>
      </c>
      <c r="H51" s="420">
        <f>'4P. Prospectif avec le PRE'!I161</f>
        <v>0</v>
      </c>
      <c r="I51" s="420">
        <f>'4P. Prospectif avec le PRE'!J161</f>
        <v>0</v>
      </c>
      <c r="J51" s="420">
        <f>'4P. Prospectif avec le PRE'!K161</f>
        <v>0</v>
      </c>
      <c r="K51" s="420">
        <f>'4P. Prospectif avec le PRE'!L161</f>
        <v>0</v>
      </c>
      <c r="L51" s="420">
        <f>'4P. Prospectif avec le PRE'!M161</f>
        <v>0</v>
      </c>
      <c r="M51" s="420">
        <f>'4P. Prospectif avec le PRE'!N161</f>
        <v>0</v>
      </c>
      <c r="N51" s="420">
        <f>'4P. Prospectif avec le PRE'!O161</f>
        <v>0</v>
      </c>
      <c r="O51" s="420">
        <f>'4P. Prospectif avec le PRE'!P161</f>
        <v>0</v>
      </c>
      <c r="P51" s="420">
        <f>'4P. Prospectif avec le PRE'!Q161</f>
        <v>0</v>
      </c>
      <c r="Q51" s="420">
        <f>'4P. Prospectif avec le PRE'!R161</f>
        <v>0</v>
      </c>
      <c r="R51" s="420">
        <f>'4P. Prospectif avec le PRE'!S161</f>
        <v>0</v>
      </c>
      <c r="S51" s="420">
        <f>'4P. Prospectif avec le PRE'!T161</f>
        <v>0</v>
      </c>
      <c r="T51" s="420">
        <f>'4P. Prospectif avec le PRE'!U161</f>
        <v>0</v>
      </c>
      <c r="U51" s="420">
        <f>'4P. Prospectif avec le PRE'!V161</f>
        <v>0</v>
      </c>
      <c r="V51" s="420">
        <f>'4P. Prospectif avec le PRE'!W161</f>
        <v>0</v>
      </c>
      <c r="W51" s="420">
        <f>'4P. Prospectif avec le PRE'!X161</f>
        <v>0</v>
      </c>
      <c r="X51" s="420">
        <f>'4P. Prospectif avec le PRE'!Y161</f>
        <v>0</v>
      </c>
      <c r="Y51" s="420">
        <f>'4P. Prospectif avec le PRE'!Z161</f>
        <v>0</v>
      </c>
      <c r="Z51" s="423">
        <f>'4P. Prospectif avec le PRE'!AA161</f>
        <v>0</v>
      </c>
      <c r="AA51" s="218"/>
    </row>
    <row r="52" spans="3:27" ht="18" customHeight="1" x14ac:dyDescent="0.25">
      <c r="C52" s="401" t="str">
        <f>'4P. Prospectif avec le PRE'!C162</f>
        <v>Taux d'indépendance financière</v>
      </c>
      <c r="D52" s="425" t="str">
        <f>'4P. Prospectif avec le PRE'!E162</f>
        <v/>
      </c>
      <c r="E52" s="426" t="str">
        <f>'4P. Prospectif avec le PRE'!F162</f>
        <v/>
      </c>
      <c r="F52" s="427" t="str">
        <f>'4P. Prospectif avec le PRE'!G162</f>
        <v/>
      </c>
      <c r="G52" s="424" t="str">
        <f>'4P. Prospectif avec le PRE'!H162</f>
        <v/>
      </c>
      <c r="H52" s="425" t="str">
        <f>'4P. Prospectif avec le PRE'!I162</f>
        <v/>
      </c>
      <c r="I52" s="425" t="str">
        <f>'4P. Prospectif avec le PRE'!J162</f>
        <v/>
      </c>
      <c r="J52" s="425" t="str">
        <f>'4P. Prospectif avec le PRE'!K162</f>
        <v/>
      </c>
      <c r="K52" s="425" t="str">
        <f>'4P. Prospectif avec le PRE'!L162</f>
        <v/>
      </c>
      <c r="L52" s="425" t="str">
        <f>'4P. Prospectif avec le PRE'!M162</f>
        <v/>
      </c>
      <c r="M52" s="425" t="str">
        <f>'4P. Prospectif avec le PRE'!N162</f>
        <v/>
      </c>
      <c r="N52" s="425" t="str">
        <f>'4P. Prospectif avec le PRE'!O162</f>
        <v/>
      </c>
      <c r="O52" s="425" t="str">
        <f>'4P. Prospectif avec le PRE'!P162</f>
        <v/>
      </c>
      <c r="P52" s="425" t="str">
        <f>'4P. Prospectif avec le PRE'!Q162</f>
        <v/>
      </c>
      <c r="Q52" s="425" t="str">
        <f>'4P. Prospectif avec le PRE'!R162</f>
        <v/>
      </c>
      <c r="R52" s="425" t="str">
        <f>'4P. Prospectif avec le PRE'!S162</f>
        <v/>
      </c>
      <c r="S52" s="425" t="str">
        <f>'4P. Prospectif avec le PRE'!T162</f>
        <v/>
      </c>
      <c r="T52" s="425" t="str">
        <f>'4P. Prospectif avec le PRE'!U162</f>
        <v/>
      </c>
      <c r="U52" s="425" t="str">
        <f>'4P. Prospectif avec le PRE'!V162</f>
        <v/>
      </c>
      <c r="V52" s="425" t="str">
        <f>'4P. Prospectif avec le PRE'!W162</f>
        <v/>
      </c>
      <c r="W52" s="425" t="str">
        <f>'4P. Prospectif avec le PRE'!X162</f>
        <v/>
      </c>
      <c r="X52" s="425" t="str">
        <f>'4P. Prospectif avec le PRE'!Y162</f>
        <v/>
      </c>
      <c r="Y52" s="425" t="str">
        <f>'4P. Prospectif avec le PRE'!Z162</f>
        <v/>
      </c>
      <c r="Z52" s="428" t="str">
        <f>'4P. Prospectif avec le PRE'!AA162</f>
        <v/>
      </c>
      <c r="AA52" s="218"/>
    </row>
    <row r="53" spans="3:27" ht="34.5" customHeight="1" x14ac:dyDescent="0.25">
      <c r="C53" s="403" t="str">
        <f>'4P. Prospectif avec le PRE'!B163</f>
        <v>Marge brute disponible après paiement de la charge annuelle de la dette (en €)</v>
      </c>
      <c r="D53" s="420">
        <f>'4P. Prospectif avec le PRE'!E163</f>
        <v>0</v>
      </c>
      <c r="E53" s="421">
        <f>'4P. Prospectif avec le PRE'!F163</f>
        <v>0</v>
      </c>
      <c r="F53" s="429">
        <f>'4P. Prospectif avec le PRE'!G163</f>
        <v>0</v>
      </c>
      <c r="G53" s="420">
        <f>'4P. Prospectif avec le PRE'!H163</f>
        <v>0</v>
      </c>
      <c r="H53" s="420">
        <f>'4P. Prospectif avec le PRE'!I163</f>
        <v>0</v>
      </c>
      <c r="I53" s="420">
        <f>'4P. Prospectif avec le PRE'!J163</f>
        <v>0</v>
      </c>
      <c r="J53" s="420">
        <f>'4P. Prospectif avec le PRE'!K163</f>
        <v>0</v>
      </c>
      <c r="K53" s="420">
        <f>'4P. Prospectif avec le PRE'!L163</f>
        <v>0</v>
      </c>
      <c r="L53" s="420">
        <f>'4P. Prospectif avec le PRE'!M163</f>
        <v>0</v>
      </c>
      <c r="M53" s="420">
        <f>'4P. Prospectif avec le PRE'!N163</f>
        <v>0</v>
      </c>
      <c r="N53" s="420">
        <f>'4P. Prospectif avec le PRE'!O163</f>
        <v>0</v>
      </c>
      <c r="O53" s="420">
        <f>'4P. Prospectif avec le PRE'!P163</f>
        <v>0</v>
      </c>
      <c r="P53" s="420">
        <f>'4P. Prospectif avec le PRE'!Q163</f>
        <v>0</v>
      </c>
      <c r="Q53" s="420">
        <f>'4P. Prospectif avec le PRE'!R163</f>
        <v>0</v>
      </c>
      <c r="R53" s="420">
        <f>'4P. Prospectif avec le PRE'!S163</f>
        <v>0</v>
      </c>
      <c r="S53" s="420">
        <f>'4P. Prospectif avec le PRE'!T163</f>
        <v>0</v>
      </c>
      <c r="T53" s="420">
        <f>'4P. Prospectif avec le PRE'!U163</f>
        <v>0</v>
      </c>
      <c r="U53" s="420">
        <f>'4P. Prospectif avec le PRE'!V163</f>
        <v>0</v>
      </c>
      <c r="V53" s="420">
        <f>'4P. Prospectif avec le PRE'!W163</f>
        <v>0</v>
      </c>
      <c r="W53" s="420">
        <f>'4P. Prospectif avec le PRE'!X163</f>
        <v>0</v>
      </c>
      <c r="X53" s="420">
        <f>'4P. Prospectif avec le PRE'!Y163</f>
        <v>0</v>
      </c>
      <c r="Y53" s="420">
        <f>'4P. Prospectif avec le PRE'!Z163</f>
        <v>0</v>
      </c>
      <c r="Z53" s="423">
        <f>'4P. Prospectif avec le PRE'!AA163</f>
        <v>0</v>
      </c>
      <c r="AA53" s="218"/>
    </row>
    <row r="54" spans="3:27" ht="18" customHeight="1" x14ac:dyDescent="0.25">
      <c r="C54" s="401" t="str">
        <f>'4P. Prospectif avec le PRE'!C164</f>
        <v>Marge brute disponible en % des produits d'exploitation</v>
      </c>
      <c r="D54" s="425" t="str">
        <f>'4P. Prospectif avec le PRE'!E164</f>
        <v/>
      </c>
      <c r="E54" s="426" t="str">
        <f>'4P. Prospectif avec le PRE'!F164</f>
        <v/>
      </c>
      <c r="F54" s="427" t="str">
        <f>'4P. Prospectif avec le PRE'!G164</f>
        <v/>
      </c>
      <c r="G54" s="424" t="str">
        <f>'4P. Prospectif avec le PRE'!H164</f>
        <v/>
      </c>
      <c r="H54" s="425" t="str">
        <f>'4P. Prospectif avec le PRE'!I164</f>
        <v/>
      </c>
      <c r="I54" s="425" t="str">
        <f>'4P. Prospectif avec le PRE'!J164</f>
        <v/>
      </c>
      <c r="J54" s="425" t="str">
        <f>'4P. Prospectif avec le PRE'!K164</f>
        <v/>
      </c>
      <c r="K54" s="425" t="str">
        <f>'4P. Prospectif avec le PRE'!L164</f>
        <v/>
      </c>
      <c r="L54" s="425" t="str">
        <f>'4P. Prospectif avec le PRE'!M164</f>
        <v/>
      </c>
      <c r="M54" s="425" t="str">
        <f>'4P. Prospectif avec le PRE'!N164</f>
        <v/>
      </c>
      <c r="N54" s="425" t="str">
        <f>'4P. Prospectif avec le PRE'!O164</f>
        <v/>
      </c>
      <c r="O54" s="425" t="str">
        <f>'4P. Prospectif avec le PRE'!P164</f>
        <v/>
      </c>
      <c r="P54" s="425" t="str">
        <f>'4P. Prospectif avec le PRE'!Q164</f>
        <v/>
      </c>
      <c r="Q54" s="425" t="str">
        <f>'4P. Prospectif avec le PRE'!R164</f>
        <v/>
      </c>
      <c r="R54" s="425" t="str">
        <f>'4P. Prospectif avec le PRE'!S164</f>
        <v/>
      </c>
      <c r="S54" s="425" t="str">
        <f>'4P. Prospectif avec le PRE'!T164</f>
        <v/>
      </c>
      <c r="T54" s="425" t="str">
        <f>'4P. Prospectif avec le PRE'!U164</f>
        <v/>
      </c>
      <c r="U54" s="425" t="str">
        <f>'4P. Prospectif avec le PRE'!V164</f>
        <v/>
      </c>
      <c r="V54" s="425" t="str">
        <f>'4P. Prospectif avec le PRE'!W164</f>
        <v/>
      </c>
      <c r="W54" s="425" t="str">
        <f>'4P. Prospectif avec le PRE'!X164</f>
        <v/>
      </c>
      <c r="X54" s="425" t="str">
        <f>'4P. Prospectif avec le PRE'!Y164</f>
        <v/>
      </c>
      <c r="Y54" s="425" t="str">
        <f>'4P. Prospectif avec le PRE'!Z164</f>
        <v/>
      </c>
      <c r="Z54" s="428" t="str">
        <f>'4P. Prospectif avec le PRE'!AA164</f>
        <v/>
      </c>
      <c r="AA54" s="218"/>
    </row>
    <row r="55" spans="3:27" ht="18" customHeight="1" x14ac:dyDescent="0.25">
      <c r="C55" s="402" t="str">
        <f>'4P. Prospectif avec le PRE'!B165</f>
        <v>Investissements hors projet COPERMO (en €)</v>
      </c>
      <c r="D55" s="420">
        <f>'4P. Prospectif avec le PRE'!E165</f>
        <v>0</v>
      </c>
      <c r="E55" s="421">
        <f>'4P. Prospectif avec le PRE'!F165</f>
        <v>0</v>
      </c>
      <c r="F55" s="429">
        <f>'4P. Prospectif avec le PRE'!G165</f>
        <v>0</v>
      </c>
      <c r="G55" s="420">
        <f>'4P. Prospectif avec le PRE'!H165</f>
        <v>0</v>
      </c>
      <c r="H55" s="420">
        <f>'4P. Prospectif avec le PRE'!I165</f>
        <v>0</v>
      </c>
      <c r="I55" s="420">
        <f>'4P. Prospectif avec le PRE'!J165</f>
        <v>0</v>
      </c>
      <c r="J55" s="420">
        <f>'4P. Prospectif avec le PRE'!K165</f>
        <v>0</v>
      </c>
      <c r="K55" s="420">
        <f>'4P. Prospectif avec le PRE'!L165</f>
        <v>0</v>
      </c>
      <c r="L55" s="420">
        <f>'4P. Prospectif avec le PRE'!M165</f>
        <v>0</v>
      </c>
      <c r="M55" s="420">
        <f>'4P. Prospectif avec le PRE'!N165</f>
        <v>0</v>
      </c>
      <c r="N55" s="420">
        <f>'4P. Prospectif avec le PRE'!O165</f>
        <v>0</v>
      </c>
      <c r="O55" s="420">
        <f>'4P. Prospectif avec le PRE'!P165</f>
        <v>0</v>
      </c>
      <c r="P55" s="420">
        <f>'4P. Prospectif avec le PRE'!Q165</f>
        <v>0</v>
      </c>
      <c r="Q55" s="420">
        <f>'4P. Prospectif avec le PRE'!R165</f>
        <v>0</v>
      </c>
      <c r="R55" s="420">
        <f>'4P. Prospectif avec le PRE'!S165</f>
        <v>0</v>
      </c>
      <c r="S55" s="420">
        <f>'4P. Prospectif avec le PRE'!T165</f>
        <v>0</v>
      </c>
      <c r="T55" s="420">
        <f>'4P. Prospectif avec le PRE'!U165</f>
        <v>0</v>
      </c>
      <c r="U55" s="420">
        <f>'4P. Prospectif avec le PRE'!V165</f>
        <v>0</v>
      </c>
      <c r="V55" s="420">
        <f>'4P. Prospectif avec le PRE'!W165</f>
        <v>0</v>
      </c>
      <c r="W55" s="420">
        <f>'4P. Prospectif avec le PRE'!X165</f>
        <v>0</v>
      </c>
      <c r="X55" s="420">
        <f>'4P. Prospectif avec le PRE'!Y165</f>
        <v>0</v>
      </c>
      <c r="Y55" s="420">
        <f>'4P. Prospectif avec le PRE'!Z165</f>
        <v>0</v>
      </c>
      <c r="Z55" s="423">
        <f>'4P. Prospectif avec le PRE'!AA165</f>
        <v>0</v>
      </c>
      <c r="AA55" s="218"/>
    </row>
    <row r="56" spans="3:27" ht="18" customHeight="1" x14ac:dyDescent="0.25">
      <c r="C56" s="401" t="str">
        <f>'4P. Prospectif avec le PRE'!C166</f>
        <v>Investissements hors projet COPERMO (en % des produits)</v>
      </c>
      <c r="D56" s="425" t="str">
        <f>'4P. Prospectif avec le PRE'!E166</f>
        <v/>
      </c>
      <c r="E56" s="426" t="str">
        <f>'4P. Prospectif avec le PRE'!F166</f>
        <v/>
      </c>
      <c r="F56" s="427" t="str">
        <f>'4P. Prospectif avec le PRE'!G166</f>
        <v/>
      </c>
      <c r="G56" s="424" t="str">
        <f>'4P. Prospectif avec le PRE'!H166</f>
        <v/>
      </c>
      <c r="H56" s="425" t="str">
        <f>'4P. Prospectif avec le PRE'!I166</f>
        <v/>
      </c>
      <c r="I56" s="425" t="str">
        <f>'4P. Prospectif avec le PRE'!J166</f>
        <v/>
      </c>
      <c r="J56" s="425" t="str">
        <f>'4P. Prospectif avec le PRE'!K166</f>
        <v/>
      </c>
      <c r="K56" s="425" t="str">
        <f>'4P. Prospectif avec le PRE'!L166</f>
        <v/>
      </c>
      <c r="L56" s="425" t="str">
        <f>'4P. Prospectif avec le PRE'!M166</f>
        <v/>
      </c>
      <c r="M56" s="425" t="str">
        <f>'4P. Prospectif avec le PRE'!N166</f>
        <v/>
      </c>
      <c r="N56" s="425" t="str">
        <f>'4P. Prospectif avec le PRE'!O166</f>
        <v/>
      </c>
      <c r="O56" s="425" t="str">
        <f>'4P. Prospectif avec le PRE'!P166</f>
        <v/>
      </c>
      <c r="P56" s="425" t="str">
        <f>'4P. Prospectif avec le PRE'!Q166</f>
        <v/>
      </c>
      <c r="Q56" s="425" t="str">
        <f>'4P. Prospectif avec le PRE'!R166</f>
        <v/>
      </c>
      <c r="R56" s="425" t="str">
        <f>'4P. Prospectif avec le PRE'!S166</f>
        <v/>
      </c>
      <c r="S56" s="425" t="str">
        <f>'4P. Prospectif avec le PRE'!T166</f>
        <v/>
      </c>
      <c r="T56" s="425" t="str">
        <f>'4P. Prospectif avec le PRE'!U166</f>
        <v/>
      </c>
      <c r="U56" s="425" t="str">
        <f>'4P. Prospectif avec le PRE'!V166</f>
        <v/>
      </c>
      <c r="V56" s="425" t="str">
        <f>'4P. Prospectif avec le PRE'!W166</f>
        <v/>
      </c>
      <c r="W56" s="425" t="str">
        <f>'4P. Prospectif avec le PRE'!X166</f>
        <v/>
      </c>
      <c r="X56" s="425" t="str">
        <f>'4P. Prospectif avec le PRE'!Y166</f>
        <v/>
      </c>
      <c r="Y56" s="425" t="str">
        <f>'4P. Prospectif avec le PRE'!Z166</f>
        <v/>
      </c>
      <c r="Z56" s="428" t="str">
        <f>'4P. Prospectif avec le PRE'!AA166</f>
        <v/>
      </c>
      <c r="AA56" s="218"/>
    </row>
    <row r="57" spans="3:27" ht="18" customHeight="1" x14ac:dyDescent="0.25">
      <c r="C57" s="402" t="str">
        <f>'4P. Prospectif avec le PRE'!B167</f>
        <v>Investissements projet COPERMO (en €)</v>
      </c>
      <c r="D57" s="420" t="str">
        <f>'4P. Prospectif avec le PRE'!E167</f>
        <v>-</v>
      </c>
      <c r="E57" s="421" t="str">
        <f>'4P. Prospectif avec le PRE'!F167</f>
        <v>-</v>
      </c>
      <c r="F57" s="429">
        <f>'4P. Prospectif avec le PRE'!G167</f>
        <v>0</v>
      </c>
      <c r="G57" s="420">
        <f>'4P. Prospectif avec le PRE'!H167</f>
        <v>0</v>
      </c>
      <c r="H57" s="420">
        <f>'4P. Prospectif avec le PRE'!I167</f>
        <v>0</v>
      </c>
      <c r="I57" s="420">
        <f>'4P. Prospectif avec le PRE'!J167</f>
        <v>0</v>
      </c>
      <c r="J57" s="420">
        <f>'4P. Prospectif avec le PRE'!K167</f>
        <v>0</v>
      </c>
      <c r="K57" s="420">
        <f>'4P. Prospectif avec le PRE'!L167</f>
        <v>0</v>
      </c>
      <c r="L57" s="420">
        <f>'4P. Prospectif avec le PRE'!M167</f>
        <v>0</v>
      </c>
      <c r="M57" s="420">
        <f>'4P. Prospectif avec le PRE'!N167</f>
        <v>0</v>
      </c>
      <c r="N57" s="420">
        <f>'4P. Prospectif avec le PRE'!O167</f>
        <v>0</v>
      </c>
      <c r="O57" s="420">
        <f>'4P. Prospectif avec le PRE'!P167</f>
        <v>0</v>
      </c>
      <c r="P57" s="420">
        <f>'4P. Prospectif avec le PRE'!Q167</f>
        <v>0</v>
      </c>
      <c r="Q57" s="420">
        <f>'4P. Prospectif avec le PRE'!R167</f>
        <v>0</v>
      </c>
      <c r="R57" s="420">
        <f>'4P. Prospectif avec le PRE'!S167</f>
        <v>0</v>
      </c>
      <c r="S57" s="420">
        <f>'4P. Prospectif avec le PRE'!T167</f>
        <v>0</v>
      </c>
      <c r="T57" s="420">
        <f>'4P. Prospectif avec le PRE'!U167</f>
        <v>0</v>
      </c>
      <c r="U57" s="420">
        <f>'4P. Prospectif avec le PRE'!V167</f>
        <v>0</v>
      </c>
      <c r="V57" s="420">
        <f>'4P. Prospectif avec le PRE'!W167</f>
        <v>0</v>
      </c>
      <c r="W57" s="420">
        <f>'4P. Prospectif avec le PRE'!X167</f>
        <v>0</v>
      </c>
      <c r="X57" s="420">
        <f>'4P. Prospectif avec le PRE'!Y167</f>
        <v>0</v>
      </c>
      <c r="Y57" s="420">
        <f>'4P. Prospectif avec le PRE'!Z167</f>
        <v>0</v>
      </c>
      <c r="Z57" s="423">
        <f>'4P. Prospectif avec le PRE'!AA167</f>
        <v>0</v>
      </c>
      <c r="AA57" s="218"/>
    </row>
    <row r="58" spans="3:27" ht="18" customHeight="1" x14ac:dyDescent="0.25">
      <c r="C58" s="401" t="str">
        <f>'4P. Prospectif avec le PRE'!C168</f>
        <v>Investissements projet COPERMO (en % des produits)</v>
      </c>
      <c r="D58" s="425">
        <f>'4P. Prospectif avec le PRE'!E168</f>
        <v>0</v>
      </c>
      <c r="E58" s="426">
        <f>'4P. Prospectif avec le PRE'!F168</f>
        <v>0</v>
      </c>
      <c r="F58" s="427" t="str">
        <f>'4P. Prospectif avec le PRE'!G168</f>
        <v/>
      </c>
      <c r="G58" s="424" t="str">
        <f>'4P. Prospectif avec le PRE'!H168</f>
        <v/>
      </c>
      <c r="H58" s="425" t="str">
        <f>'4P. Prospectif avec le PRE'!I168</f>
        <v/>
      </c>
      <c r="I58" s="425" t="str">
        <f>'4P. Prospectif avec le PRE'!J168</f>
        <v/>
      </c>
      <c r="J58" s="425" t="str">
        <f>'4P. Prospectif avec le PRE'!K168</f>
        <v/>
      </c>
      <c r="K58" s="425" t="str">
        <f>'4P. Prospectif avec le PRE'!L168</f>
        <v/>
      </c>
      <c r="L58" s="425" t="str">
        <f>'4P. Prospectif avec le PRE'!M168</f>
        <v/>
      </c>
      <c r="M58" s="425" t="str">
        <f>'4P. Prospectif avec le PRE'!N168</f>
        <v/>
      </c>
      <c r="N58" s="425" t="str">
        <f>'4P. Prospectif avec le PRE'!O168</f>
        <v/>
      </c>
      <c r="O58" s="425" t="str">
        <f>'4P. Prospectif avec le PRE'!P168</f>
        <v/>
      </c>
      <c r="P58" s="425" t="str">
        <f>'4P. Prospectif avec le PRE'!Q168</f>
        <v/>
      </c>
      <c r="Q58" s="425" t="str">
        <f>'4P. Prospectif avec le PRE'!R168</f>
        <v/>
      </c>
      <c r="R58" s="425" t="str">
        <f>'4P. Prospectif avec le PRE'!S168</f>
        <v/>
      </c>
      <c r="S58" s="425" t="str">
        <f>'4P. Prospectif avec le PRE'!T168</f>
        <v/>
      </c>
      <c r="T58" s="425" t="str">
        <f>'4P. Prospectif avec le PRE'!U168</f>
        <v/>
      </c>
      <c r="U58" s="425" t="str">
        <f>'4P. Prospectif avec le PRE'!V168</f>
        <v/>
      </c>
      <c r="V58" s="425" t="str">
        <f>'4P. Prospectif avec le PRE'!W168</f>
        <v/>
      </c>
      <c r="W58" s="425" t="str">
        <f>'4P. Prospectif avec le PRE'!X168</f>
        <v/>
      </c>
      <c r="X58" s="425" t="str">
        <f>'4P. Prospectif avec le PRE'!Y168</f>
        <v/>
      </c>
      <c r="Y58" s="425" t="str">
        <f>'4P. Prospectif avec le PRE'!Z168</f>
        <v/>
      </c>
      <c r="Z58" s="428" t="str">
        <f>'4P. Prospectif avec le PRE'!AA168</f>
        <v/>
      </c>
      <c r="AA58" s="218"/>
    </row>
    <row r="59" spans="3:27" ht="3.95" customHeight="1" x14ac:dyDescent="0.25"/>
  </sheetData>
  <sheetProtection password="82B4" sheet="1" objects="1" scenarios="1"/>
  <mergeCells count="26">
    <mergeCell ref="X38:X39"/>
    <mergeCell ref="G3:N3"/>
    <mergeCell ref="G4:N4"/>
    <mergeCell ref="I38:I39"/>
    <mergeCell ref="D38:D39"/>
    <mergeCell ref="E38:E39"/>
    <mergeCell ref="F38:F39"/>
    <mergeCell ref="G38:G39"/>
    <mergeCell ref="H38:H39"/>
    <mergeCell ref="N38:N39"/>
    <mergeCell ref="Z38:Z39"/>
    <mergeCell ref="D4:E4"/>
    <mergeCell ref="O38:O39"/>
    <mergeCell ref="P38:P39"/>
    <mergeCell ref="Q38:Q39"/>
    <mergeCell ref="R38:R39"/>
    <mergeCell ref="J38:J39"/>
    <mergeCell ref="K38:K39"/>
    <mergeCell ref="L38:L39"/>
    <mergeCell ref="M38:M39"/>
    <mergeCell ref="U38:U39"/>
    <mergeCell ref="Y38:Y39"/>
    <mergeCell ref="S38:S39"/>
    <mergeCell ref="T38:T39"/>
    <mergeCell ref="V38:V39"/>
    <mergeCell ref="W38:W39"/>
  </mergeCells>
  <conditionalFormatting sqref="D37:Z37">
    <cfRule type="expression" dxfId="1" priority="10" stopIfTrue="1">
      <formula>IF(OR(D37="Démarrage du PRE",D37="Fin du PRE"),TRUE,FALSE)</formula>
    </cfRule>
  </conditionalFormatting>
  <conditionalFormatting sqref="D4:E4">
    <cfRule type="cellIs" dxfId="0" priority="1" stopIfTrue="1" operator="equal">
      <formula>"Finalisé"</formula>
    </cfRule>
  </conditionalFormatting>
  <dataValidations disablePrompts="1" count="1">
    <dataValidation type="list" allowBlank="1" showInputMessage="1" showErrorMessage="1" sqref="D4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K33"/>
  <sheetViews>
    <sheetView showGridLines="0" zoomScale="85" zoomScaleNormal="85" workbookViewId="0">
      <selection activeCell="C31" sqref="A28:C31"/>
    </sheetView>
  </sheetViews>
  <sheetFormatPr baseColWidth="10" defaultRowHeight="15" x14ac:dyDescent="0.25"/>
  <cols>
    <col min="1" max="1" width="4.85546875" customWidth="1"/>
    <col min="2" max="2" width="46.85546875" customWidth="1"/>
    <col min="3" max="3" width="19" customWidth="1"/>
    <col min="4" max="4" width="12.85546875" customWidth="1"/>
    <col min="5" max="5" width="17.85546875" customWidth="1"/>
    <col min="6" max="6" width="13.42578125" customWidth="1"/>
    <col min="7" max="7" width="14.85546875" customWidth="1"/>
  </cols>
  <sheetData>
    <row r="2" spans="1:11" ht="15" customHeight="1" x14ac:dyDescent="0.25">
      <c r="B2" s="1097" t="s">
        <v>45</v>
      </c>
      <c r="C2" s="1097"/>
      <c r="D2" s="1097"/>
      <c r="E2" s="1097"/>
      <c r="F2" s="1097"/>
      <c r="G2" s="1097"/>
      <c r="H2" s="1097"/>
      <c r="I2" s="1097"/>
      <c r="J2" s="1097"/>
      <c r="K2" s="1097"/>
    </row>
    <row r="3" spans="1:11" ht="15" customHeight="1" x14ac:dyDescent="0.25">
      <c r="B3" s="1097"/>
      <c r="C3" s="1097"/>
      <c r="D3" s="1097"/>
      <c r="E3" s="1097"/>
      <c r="F3" s="1097"/>
      <c r="G3" s="1097"/>
      <c r="H3" s="1097"/>
      <c r="I3" s="1097"/>
      <c r="J3" s="1097"/>
      <c r="K3" s="1097"/>
    </row>
    <row r="4" spans="1:11" ht="15" customHeight="1" x14ac:dyDescent="0.25">
      <c r="B4" s="1097"/>
      <c r="C4" s="1097"/>
      <c r="D4" s="1097"/>
      <c r="E4" s="1097"/>
      <c r="F4" s="1097"/>
      <c r="G4" s="1097"/>
      <c r="H4" s="1097"/>
      <c r="I4" s="1097"/>
      <c r="J4" s="1097"/>
      <c r="K4" s="1097"/>
    </row>
    <row r="5" spans="1:11" ht="15" customHeight="1" x14ac:dyDescent="0.25">
      <c r="B5" s="1097"/>
      <c r="C5" s="1097"/>
      <c r="D5" s="1097"/>
      <c r="E5" s="1097"/>
      <c r="F5" s="1097"/>
      <c r="G5" s="1097"/>
      <c r="H5" s="1097"/>
      <c r="I5" s="1097"/>
      <c r="J5" s="1097"/>
      <c r="K5" s="1097"/>
    </row>
    <row r="6" spans="1:11" ht="15" customHeight="1" x14ac:dyDescent="0.25">
      <c r="B6" s="1097"/>
      <c r="C6" s="1097"/>
      <c r="D6" s="1097"/>
      <c r="E6" s="1097"/>
      <c r="F6" s="1097"/>
      <c r="G6" s="1097"/>
      <c r="H6" s="1097"/>
      <c r="I6" s="1097"/>
      <c r="J6" s="1097"/>
      <c r="K6" s="1097"/>
    </row>
    <row r="8" spans="1:11" x14ac:dyDescent="0.25">
      <c r="B8" s="7" t="s">
        <v>28</v>
      </c>
      <c r="C8" s="1"/>
      <c r="D8" s="1"/>
      <c r="E8" s="1"/>
      <c r="F8" s="1"/>
      <c r="G8" s="1"/>
      <c r="H8" s="1"/>
      <c r="I8" s="1"/>
      <c r="J8" s="1"/>
      <c r="K8" s="1"/>
    </row>
    <row r="9" spans="1:11" ht="9.75" customHeight="1" x14ac:dyDescent="0.25"/>
    <row r="10" spans="1:11" ht="15" customHeight="1" x14ac:dyDescent="0.25">
      <c r="B10" s="1098" t="s">
        <v>47</v>
      </c>
      <c r="C10" s="1098"/>
      <c r="D10" s="1098"/>
      <c r="E10" s="1098"/>
      <c r="F10" s="1098"/>
      <c r="G10" s="1098"/>
      <c r="H10" s="1098"/>
      <c r="I10" s="1098"/>
      <c r="J10" s="1098"/>
      <c r="K10" s="1098"/>
    </row>
    <row r="11" spans="1:11" x14ac:dyDescent="0.25">
      <c r="B11" s="1098"/>
      <c r="C11" s="1098"/>
      <c r="D11" s="1098"/>
      <c r="E11" s="1098"/>
      <c r="F11" s="1098"/>
      <c r="G11" s="1098"/>
      <c r="H11" s="1098"/>
      <c r="I11" s="1098"/>
      <c r="J11" s="1098"/>
      <c r="K11" s="1098"/>
    </row>
    <row r="13" spans="1:11" ht="19.5" customHeight="1" x14ac:dyDescent="0.25">
      <c r="B13" s="40" t="s">
        <v>46</v>
      </c>
      <c r="C13" s="13" t="s">
        <v>230</v>
      </c>
      <c r="D13" s="14"/>
      <c r="F13" t="s">
        <v>167</v>
      </c>
    </row>
    <row r="14" spans="1:11" ht="18" customHeight="1" x14ac:dyDescent="0.25">
      <c r="A14" s="6">
        <v>0</v>
      </c>
      <c r="B14" s="45" t="s">
        <v>48</v>
      </c>
      <c r="C14" s="47" t="str">
        <f>TauxRempl0</f>
        <v>Non renseigné</v>
      </c>
    </row>
    <row r="15" spans="1:11" ht="18" customHeight="1" x14ac:dyDescent="0.25">
      <c r="A15" s="12">
        <v>1</v>
      </c>
      <c r="B15" s="46" t="s">
        <v>228</v>
      </c>
      <c r="C15" s="48" t="str">
        <f>TauxRempl1</f>
        <v>Non renseigné</v>
      </c>
    </row>
    <row r="16" spans="1:11" ht="18" customHeight="1" x14ac:dyDescent="0.25">
      <c r="A16" s="12" t="s">
        <v>229</v>
      </c>
      <c r="B16" s="46" t="s">
        <v>231</v>
      </c>
      <c r="C16" s="48" t="str">
        <f>IF(ISERROR(EquivTypeFiche1),"",IF(EquivTypeFiche1=1,TauxRempl2I1,TauxRempl2P1))</f>
        <v>Non renseigné</v>
      </c>
    </row>
    <row r="17" spans="1:3" ht="18" customHeight="1" x14ac:dyDescent="0.25">
      <c r="A17" s="12" t="s">
        <v>229</v>
      </c>
      <c r="B17" s="46" t="s">
        <v>232</v>
      </c>
      <c r="C17" s="48" t="str">
        <f>IF(ISERROR(EquivTypeFiche2),"",IF(EquivTypeFiche2=1,TauxRempl2I2,TauxRempl2P2))</f>
        <v>Non renseigné</v>
      </c>
    </row>
    <row r="18" spans="1:3" ht="18" customHeight="1" x14ac:dyDescent="0.25">
      <c r="A18" s="12" t="s">
        <v>229</v>
      </c>
      <c r="B18" s="46" t="s">
        <v>246</v>
      </c>
      <c r="C18" s="48" t="str">
        <f>IF(ISERROR(EquivTypeFiche3),"",IF(EquivTypeFiche3=1,TauxRempl2I3,TauxRempl2P3))</f>
        <v>Non renseigné</v>
      </c>
    </row>
    <row r="19" spans="1:3" ht="18" customHeight="1" x14ac:dyDescent="0.25">
      <c r="A19" s="12" t="s">
        <v>229</v>
      </c>
      <c r="B19" s="46" t="s">
        <v>247</v>
      </c>
      <c r="C19" s="48" t="str">
        <f>IF(ISERROR(EquivTypeFiche4),"",IF(EquivTypeFiche4=1,TauxRempl2I4,TauxRempl2P4))</f>
        <v>Non renseigné</v>
      </c>
    </row>
    <row r="20" spans="1:3" ht="18" customHeight="1" x14ac:dyDescent="0.25">
      <c r="A20" s="12" t="s">
        <v>229</v>
      </c>
      <c r="B20" s="46" t="s">
        <v>248</v>
      </c>
      <c r="C20" s="48" t="str">
        <f>IF(ISERROR(EquivTypeFiche5),"",IF(EquivTypeFiche5=1,TauxRempl2I5,TauxRempl2P5))</f>
        <v>Non renseigné</v>
      </c>
    </row>
    <row r="21" spans="1:3" ht="18" customHeight="1" x14ac:dyDescent="0.25">
      <c r="A21" s="12" t="s">
        <v>229</v>
      </c>
      <c r="B21" s="46" t="s">
        <v>249</v>
      </c>
      <c r="C21" s="48" t="str">
        <f>IF(ISERROR(EquivTypeFiche6),"",IF(EquivTypeFiche6=1,TauxRempl2I6,TauxRempl2P6))</f>
        <v>Non renseigné</v>
      </c>
    </row>
    <row r="22" spans="1:3" ht="18" customHeight="1" x14ac:dyDescent="0.25">
      <c r="A22" s="12" t="s">
        <v>229</v>
      </c>
      <c r="B22" s="46" t="s">
        <v>250</v>
      </c>
      <c r="C22" s="48" t="str">
        <f>IF(ISERROR(EquivTypeFiche7),"",IF(EquivTypeFiche7=1,TauxRempl2I7,TauxRempl2P7))</f>
        <v>Non renseigné</v>
      </c>
    </row>
    <row r="23" spans="1:3" ht="18" customHeight="1" x14ac:dyDescent="0.25">
      <c r="A23" s="12" t="s">
        <v>229</v>
      </c>
      <c r="B23" s="46" t="s">
        <v>251</v>
      </c>
      <c r="C23" s="48" t="str">
        <f>IF(ISERROR(EquivTypeFiche8),"",IF(EquivTypeFiche8=1,TauxRempl2I8,TauxRempl2P8))</f>
        <v>Non renseigné</v>
      </c>
    </row>
    <row r="24" spans="1:3" ht="18" customHeight="1" x14ac:dyDescent="0.25">
      <c r="A24" s="12" t="s">
        <v>229</v>
      </c>
      <c r="B24" s="46" t="s">
        <v>252</v>
      </c>
      <c r="C24" s="48" t="str">
        <f>IF(ISERROR(EquivTypeFiche9),"",IF(EquivTypeFiche9=1,TauxRempl2I9,TauxRempl2P9))</f>
        <v>Non renseigné</v>
      </c>
    </row>
    <row r="25" spans="1:3" ht="18" customHeight="1" x14ac:dyDescent="0.25">
      <c r="A25" s="12" t="s">
        <v>229</v>
      </c>
      <c r="B25" s="46" t="s">
        <v>253</v>
      </c>
      <c r="C25" s="48" t="str">
        <f>IF(ISERROR(EquivTypeFiche10),"",IF(EquivTypeFiche10=1,TauxRempl2I10,TauxRempl2P10))</f>
        <v>Non renseigné</v>
      </c>
    </row>
    <row r="26" spans="1:3" ht="18" hidden="1" customHeight="1" x14ac:dyDescent="0.25">
      <c r="A26" s="12" t="s">
        <v>235</v>
      </c>
      <c r="B26" s="46" t="s">
        <v>135</v>
      </c>
      <c r="C26" s="48" t="str">
        <f>TauxRempl3I</f>
        <v>Non renseigné</v>
      </c>
    </row>
    <row r="27" spans="1:3" ht="18" customHeight="1" x14ac:dyDescent="0.25">
      <c r="A27" s="12" t="s">
        <v>236</v>
      </c>
      <c r="B27" s="46" t="s">
        <v>234</v>
      </c>
      <c r="C27" s="48" t="str">
        <f>TauxRempl3P</f>
        <v>Non renseigné</v>
      </c>
    </row>
    <row r="28" spans="1:3" ht="18" hidden="1" customHeight="1" x14ac:dyDescent="0.25">
      <c r="A28" s="12" t="s">
        <v>134</v>
      </c>
      <c r="B28" s="46" t="s">
        <v>306</v>
      </c>
      <c r="C28" s="48" t="str">
        <f>TauxRempl4I2</f>
        <v>Non renseigné</v>
      </c>
    </row>
    <row r="29" spans="1:3" ht="18" hidden="1" customHeight="1" x14ac:dyDescent="0.25">
      <c r="A29" s="12" t="s">
        <v>134</v>
      </c>
      <c r="B29" s="46" t="s">
        <v>307</v>
      </c>
      <c r="C29" s="48" t="str">
        <f>TauxRempl4I1</f>
        <v>Non renseigné</v>
      </c>
    </row>
    <row r="30" spans="1:3" ht="18" customHeight="1" x14ac:dyDescent="0.25">
      <c r="A30" s="12" t="s">
        <v>233</v>
      </c>
      <c r="B30" s="46" t="s">
        <v>237</v>
      </c>
      <c r="C30" s="48" t="str">
        <f>TauxRempl4P</f>
        <v>Non renseigné</v>
      </c>
    </row>
    <row r="31" spans="1:3" ht="18" hidden="1" customHeight="1" x14ac:dyDescent="0.25">
      <c r="A31" s="12" t="s">
        <v>136</v>
      </c>
      <c r="B31" s="46" t="s">
        <v>308</v>
      </c>
      <c r="C31" s="48" t="str">
        <f>TauxRempl6I2</f>
        <v>Non renseigné</v>
      </c>
    </row>
    <row r="32" spans="1:3" ht="18" hidden="1" customHeight="1" x14ac:dyDescent="0.25">
      <c r="A32" s="12" t="s">
        <v>136</v>
      </c>
      <c r="B32" s="46" t="s">
        <v>309</v>
      </c>
      <c r="C32" s="48" t="str">
        <f>TauxRempl6I</f>
        <v>Non renseigné</v>
      </c>
    </row>
    <row r="33" spans="1:3" ht="18" customHeight="1" x14ac:dyDescent="0.25">
      <c r="A33" s="12" t="s">
        <v>137</v>
      </c>
      <c r="B33" s="46" t="s">
        <v>245</v>
      </c>
      <c r="C33" s="48" t="str">
        <f>TauxRempl6P</f>
        <v>Non renseigné</v>
      </c>
    </row>
  </sheetData>
  <mergeCells count="2">
    <mergeCell ref="B2:K6"/>
    <mergeCell ref="B10:K11"/>
  </mergeCells>
  <pageMargins left="0.31496062992125984" right="0.31496062992125984" top="0.3543307086614173" bottom="0.354330708661417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2:CC47"/>
  <sheetViews>
    <sheetView showGridLines="0" topLeftCell="K1" zoomScale="85" zoomScaleNormal="85" workbookViewId="0">
      <selection activeCell="AK32" sqref="AK32"/>
    </sheetView>
  </sheetViews>
  <sheetFormatPr baseColWidth="10" defaultColWidth="9.140625" defaultRowHeight="15" x14ac:dyDescent="0.25"/>
  <cols>
    <col min="1" max="1" width="3.42578125" style="66" customWidth="1"/>
    <col min="2" max="2" width="3.7109375" style="87" customWidth="1"/>
    <col min="3" max="3" width="18.140625" style="87" customWidth="1"/>
    <col min="4" max="4" width="38" style="50" customWidth="1"/>
    <col min="5" max="5" width="15.7109375" style="50" customWidth="1"/>
    <col min="6" max="6" width="15.85546875" style="50" customWidth="1"/>
    <col min="7" max="7" width="13.5703125" style="50" customWidth="1"/>
    <col min="8" max="8" width="15" style="50" customWidth="1"/>
    <col min="9" max="11" width="14.5703125" style="50" customWidth="1"/>
    <col min="12" max="12" width="19.85546875" style="50" customWidth="1"/>
    <col min="13" max="13" width="20.28515625" style="50" customWidth="1"/>
    <col min="14" max="14" width="21.28515625" style="50" customWidth="1"/>
    <col min="15" max="15" width="21" style="50" customWidth="1"/>
    <col min="16" max="16" width="19.5703125" style="50" customWidth="1"/>
    <col min="17" max="32" width="10.7109375" style="50" customWidth="1"/>
    <col min="33" max="37" width="10.7109375" style="50" hidden="1" customWidth="1"/>
    <col min="38" max="39" width="11.28515625" style="50" bestFit="1" customWidth="1"/>
    <col min="40" max="41" width="11" style="50" bestFit="1" customWidth="1"/>
    <col min="42" max="42" width="11.5703125" style="50" bestFit="1" customWidth="1"/>
    <col min="43" max="43" width="11.28515625" style="50" bestFit="1" customWidth="1"/>
    <col min="44" max="44" width="10.5703125" style="50" bestFit="1" customWidth="1"/>
    <col min="45" max="45" width="11.5703125" style="50" bestFit="1" customWidth="1"/>
    <col min="46" max="46" width="10.5703125" style="50" bestFit="1" customWidth="1"/>
    <col min="47" max="47" width="11" style="50" bestFit="1" customWidth="1"/>
    <col min="48" max="48" width="10.85546875" style="50" bestFit="1" customWidth="1"/>
    <col min="49" max="49" width="10.5703125" style="50" bestFit="1" customWidth="1"/>
    <col min="50" max="50" width="11.28515625" style="50" bestFit="1" customWidth="1"/>
    <col min="51" max="51" width="11.5703125" style="50" bestFit="1" customWidth="1"/>
    <col min="52" max="53" width="11" style="50" bestFit="1" customWidth="1"/>
    <col min="54" max="54" width="11.85546875" style="50" bestFit="1" customWidth="1"/>
    <col min="55" max="55" width="10.85546875" style="50" bestFit="1" customWidth="1"/>
    <col min="56" max="56" width="10.5703125" style="50" bestFit="1" customWidth="1"/>
    <col min="57" max="57" width="11.5703125" style="50" bestFit="1" customWidth="1"/>
    <col min="58" max="58" width="11.28515625" style="50" bestFit="1" customWidth="1"/>
    <col min="59" max="59" width="11" style="50" bestFit="1" customWidth="1"/>
    <col min="60" max="60" width="10.85546875" style="50" bestFit="1" customWidth="1"/>
    <col min="61" max="61" width="11.5703125" style="50" bestFit="1" customWidth="1"/>
    <col min="62" max="62" width="11" style="50" bestFit="1" customWidth="1"/>
    <col min="63" max="65" width="11.28515625" style="50" bestFit="1" customWidth="1"/>
    <col min="66" max="66" width="11.5703125" style="50" bestFit="1" customWidth="1"/>
    <col min="67" max="68" width="11.28515625" style="50" bestFit="1" customWidth="1"/>
    <col min="69" max="69" width="11.85546875" style="50" bestFit="1" customWidth="1"/>
    <col min="70" max="71" width="11" style="50" bestFit="1" customWidth="1"/>
    <col min="72" max="73" width="11.85546875" style="50" bestFit="1" customWidth="1"/>
    <col min="74" max="74" width="11.5703125" style="50" bestFit="1" customWidth="1"/>
    <col min="75" max="75" width="11.28515625" style="50" bestFit="1" customWidth="1"/>
    <col min="76" max="76" width="11" style="50" bestFit="1" customWidth="1"/>
    <col min="77" max="77" width="10.85546875" style="50" bestFit="1" customWidth="1"/>
    <col min="78" max="78" width="10.28515625" style="50" bestFit="1" customWidth="1"/>
    <col min="79" max="80" width="11" style="50" bestFit="1" customWidth="1"/>
    <col min="81" max="81" width="10.5703125" style="50" bestFit="1" customWidth="1"/>
    <col min="82" max="82" width="9.140625" style="50" customWidth="1"/>
    <col min="83" max="16384" width="9.140625" style="50"/>
  </cols>
  <sheetData>
    <row r="2" spans="1:81" ht="3.95" customHeight="1" x14ac:dyDescent="0.3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81" ht="23.25" x14ac:dyDescent="0.35">
      <c r="B3" s="51" t="s">
        <v>270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63" t="s">
        <v>227</v>
      </c>
      <c r="O3" s="191" t="s">
        <v>224</v>
      </c>
      <c r="P3" s="51"/>
      <c r="Q3" s="51"/>
      <c r="R3" s="51"/>
      <c r="S3" s="51"/>
      <c r="T3" s="51"/>
      <c r="U3" s="51"/>
    </row>
    <row r="4" spans="1:81" ht="3.95" customHeight="1" x14ac:dyDescent="0.3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81" s="78" customFormat="1" ht="9" customHeight="1" x14ac:dyDescent="0.35">
      <c r="A5" s="141"/>
      <c r="B5" s="84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50"/>
      <c r="W5" s="50"/>
      <c r="X5" s="50"/>
    </row>
    <row r="6" spans="1:81" ht="41.25" customHeight="1" x14ac:dyDescent="0.25">
      <c r="B6" s="1099" t="s">
        <v>328</v>
      </c>
      <c r="C6" s="1099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099"/>
      <c r="P6" s="1099"/>
      <c r="Q6" s="1099"/>
      <c r="R6" s="1099"/>
      <c r="S6" s="1099"/>
      <c r="T6" s="1099"/>
      <c r="U6" s="1099"/>
    </row>
    <row r="7" spans="1:81" ht="15" customHeight="1" x14ac:dyDescent="0.25">
      <c r="E7" s="88"/>
      <c r="Q7" s="957">
        <f>Q9</f>
        <v>2010</v>
      </c>
      <c r="R7" s="957">
        <f>Q7+1</f>
        <v>2011</v>
      </c>
      <c r="S7" s="957">
        <f t="shared" ref="S7:CC7" si="0">R7+1</f>
        <v>2012</v>
      </c>
      <c r="T7" s="957">
        <f t="shared" si="0"/>
        <v>2013</v>
      </c>
      <c r="U7" s="957">
        <f t="shared" si="0"/>
        <v>2014</v>
      </c>
      <c r="V7" s="957">
        <f t="shared" si="0"/>
        <v>2015</v>
      </c>
      <c r="W7" s="957">
        <f t="shared" si="0"/>
        <v>2016</v>
      </c>
      <c r="X7" s="957">
        <f t="shared" si="0"/>
        <v>2017</v>
      </c>
      <c r="Y7" s="957">
        <f t="shared" si="0"/>
        <v>2018</v>
      </c>
      <c r="Z7" s="957">
        <f t="shared" si="0"/>
        <v>2019</v>
      </c>
      <c r="AA7" s="957">
        <f t="shared" si="0"/>
        <v>2020</v>
      </c>
      <c r="AB7" s="957">
        <f t="shared" si="0"/>
        <v>2021</v>
      </c>
      <c r="AC7" s="957">
        <f t="shared" si="0"/>
        <v>2022</v>
      </c>
      <c r="AD7" s="957">
        <f t="shared" si="0"/>
        <v>2023</v>
      </c>
      <c r="AE7" s="957">
        <f t="shared" si="0"/>
        <v>2024</v>
      </c>
      <c r="AF7" s="957">
        <f t="shared" si="0"/>
        <v>2025</v>
      </c>
      <c r="AG7" s="957">
        <f t="shared" si="0"/>
        <v>2026</v>
      </c>
      <c r="AH7" s="957">
        <f t="shared" si="0"/>
        <v>2027</v>
      </c>
      <c r="AI7" s="957">
        <f t="shared" si="0"/>
        <v>2028</v>
      </c>
      <c r="AJ7" s="957">
        <f t="shared" si="0"/>
        <v>2029</v>
      </c>
      <c r="AK7" s="957">
        <f t="shared" si="0"/>
        <v>2030</v>
      </c>
      <c r="AL7" s="957">
        <f t="shared" si="0"/>
        <v>2031</v>
      </c>
      <c r="AM7" s="957">
        <f t="shared" si="0"/>
        <v>2032</v>
      </c>
      <c r="AN7" s="957">
        <f t="shared" si="0"/>
        <v>2033</v>
      </c>
      <c r="AO7" s="957">
        <f t="shared" si="0"/>
        <v>2034</v>
      </c>
      <c r="AP7" s="957">
        <f t="shared" si="0"/>
        <v>2035</v>
      </c>
      <c r="AQ7" s="957">
        <f t="shared" si="0"/>
        <v>2036</v>
      </c>
      <c r="AR7" s="957">
        <f t="shared" si="0"/>
        <v>2037</v>
      </c>
      <c r="AS7" s="957">
        <f t="shared" si="0"/>
        <v>2038</v>
      </c>
      <c r="AT7" s="957">
        <f t="shared" si="0"/>
        <v>2039</v>
      </c>
      <c r="AU7" s="957">
        <f t="shared" si="0"/>
        <v>2040</v>
      </c>
      <c r="AV7" s="957">
        <f t="shared" si="0"/>
        <v>2041</v>
      </c>
      <c r="AW7" s="957">
        <f t="shared" si="0"/>
        <v>2042</v>
      </c>
      <c r="AX7" s="957">
        <f t="shared" si="0"/>
        <v>2043</v>
      </c>
      <c r="AY7" s="957">
        <f t="shared" si="0"/>
        <v>2044</v>
      </c>
      <c r="AZ7" s="957">
        <f t="shared" si="0"/>
        <v>2045</v>
      </c>
      <c r="BA7" s="957">
        <f t="shared" si="0"/>
        <v>2046</v>
      </c>
      <c r="BB7" s="957">
        <f t="shared" si="0"/>
        <v>2047</v>
      </c>
      <c r="BC7" s="957">
        <f t="shared" si="0"/>
        <v>2048</v>
      </c>
      <c r="BD7" s="957">
        <f t="shared" si="0"/>
        <v>2049</v>
      </c>
      <c r="BE7" s="957">
        <f t="shared" si="0"/>
        <v>2050</v>
      </c>
      <c r="BF7" s="957">
        <f t="shared" si="0"/>
        <v>2051</v>
      </c>
      <c r="BG7" s="957">
        <f t="shared" si="0"/>
        <v>2052</v>
      </c>
      <c r="BH7" s="957">
        <f t="shared" si="0"/>
        <v>2053</v>
      </c>
      <c r="BI7" s="957">
        <f t="shared" si="0"/>
        <v>2054</v>
      </c>
      <c r="BJ7" s="957">
        <f t="shared" si="0"/>
        <v>2055</v>
      </c>
      <c r="BK7" s="957">
        <f t="shared" si="0"/>
        <v>2056</v>
      </c>
      <c r="BL7" s="957">
        <f t="shared" si="0"/>
        <v>2057</v>
      </c>
      <c r="BM7" s="957">
        <f t="shared" si="0"/>
        <v>2058</v>
      </c>
      <c r="BN7" s="957">
        <f t="shared" si="0"/>
        <v>2059</v>
      </c>
      <c r="BO7" s="957">
        <f t="shared" si="0"/>
        <v>2060</v>
      </c>
      <c r="BP7" s="957">
        <f t="shared" si="0"/>
        <v>2061</v>
      </c>
      <c r="BQ7" s="957">
        <f t="shared" si="0"/>
        <v>2062</v>
      </c>
      <c r="BR7" s="957">
        <f t="shared" si="0"/>
        <v>2063</v>
      </c>
      <c r="BS7" s="957">
        <f t="shared" si="0"/>
        <v>2064</v>
      </c>
      <c r="BT7" s="957">
        <f t="shared" si="0"/>
        <v>2065</v>
      </c>
      <c r="BU7" s="957">
        <f t="shared" si="0"/>
        <v>2066</v>
      </c>
      <c r="BV7" s="957">
        <f t="shared" si="0"/>
        <v>2067</v>
      </c>
      <c r="BW7" s="957">
        <f t="shared" si="0"/>
        <v>2068</v>
      </c>
      <c r="BX7" s="957">
        <f t="shared" si="0"/>
        <v>2069</v>
      </c>
      <c r="BY7" s="957">
        <f t="shared" si="0"/>
        <v>2070</v>
      </c>
      <c r="BZ7" s="957">
        <f t="shared" si="0"/>
        <v>2071</v>
      </c>
      <c r="CA7" s="957">
        <f t="shared" si="0"/>
        <v>2072</v>
      </c>
      <c r="CB7" s="957">
        <f t="shared" si="0"/>
        <v>2073</v>
      </c>
      <c r="CC7" s="957">
        <f t="shared" si="0"/>
        <v>2074</v>
      </c>
    </row>
    <row r="8" spans="1:81" ht="26.25" customHeight="1" x14ac:dyDescent="0.25">
      <c r="B8" s="1133" t="s">
        <v>65</v>
      </c>
      <c r="C8" s="1112" t="s">
        <v>78</v>
      </c>
      <c r="D8" s="1112" t="s">
        <v>132</v>
      </c>
      <c r="E8" s="1126" t="s">
        <v>64</v>
      </c>
      <c r="F8" s="1113" t="s">
        <v>68</v>
      </c>
      <c r="G8" s="1114"/>
      <c r="H8" s="1115"/>
      <c r="I8" s="1113" t="s">
        <v>74</v>
      </c>
      <c r="J8" s="1114"/>
      <c r="K8" s="1115"/>
      <c r="L8" s="1113" t="s">
        <v>71</v>
      </c>
      <c r="M8" s="1114"/>
      <c r="N8" s="1115"/>
      <c r="O8" s="1108" t="s">
        <v>327</v>
      </c>
      <c r="P8" s="43" t="s">
        <v>74</v>
      </c>
      <c r="Q8" s="184" t="str">
        <f t="shared" ref="Q8:AK8" si="1">IF(Q9=AnnéeDemInvest,"Démarrage du projet",IF(Q9=AnnéeFinInvest,"Fin du projet",IF(Q9=AnnéeDemPRE,"Démarrage du PRE",IF(Q9=AnnéeDemPRE+DuréePRE,"Fin du PRE",""))))</f>
        <v/>
      </c>
      <c r="R8" s="184" t="str">
        <f t="shared" si="1"/>
        <v/>
      </c>
      <c r="S8" s="184" t="str">
        <f t="shared" si="1"/>
        <v/>
      </c>
      <c r="T8" s="184" t="str">
        <f t="shared" si="1"/>
        <v/>
      </c>
      <c r="U8" s="184" t="str">
        <f t="shared" si="1"/>
        <v/>
      </c>
      <c r="V8" s="184" t="str">
        <f t="shared" si="1"/>
        <v/>
      </c>
      <c r="W8" s="184" t="str">
        <f t="shared" si="1"/>
        <v/>
      </c>
      <c r="X8" s="184" t="str">
        <f t="shared" si="1"/>
        <v/>
      </c>
      <c r="Y8" s="184" t="str">
        <f t="shared" si="1"/>
        <v/>
      </c>
      <c r="Z8" s="184" t="str">
        <f t="shared" si="1"/>
        <v/>
      </c>
      <c r="AA8" s="184" t="str">
        <f t="shared" si="1"/>
        <v/>
      </c>
      <c r="AB8" s="184" t="str">
        <f t="shared" si="1"/>
        <v/>
      </c>
      <c r="AC8" s="184" t="str">
        <f t="shared" si="1"/>
        <v/>
      </c>
      <c r="AD8" s="184" t="str">
        <f t="shared" si="1"/>
        <v/>
      </c>
      <c r="AE8" s="184" t="str">
        <f t="shared" si="1"/>
        <v/>
      </c>
      <c r="AF8" s="184" t="str">
        <f t="shared" si="1"/>
        <v/>
      </c>
      <c r="AG8" s="184" t="str">
        <f t="shared" si="1"/>
        <v/>
      </c>
      <c r="AH8" s="184" t="str">
        <f t="shared" si="1"/>
        <v/>
      </c>
      <c r="AI8" s="184" t="str">
        <f t="shared" si="1"/>
        <v/>
      </c>
      <c r="AJ8" s="184" t="str">
        <f t="shared" si="1"/>
        <v/>
      </c>
      <c r="AK8" s="184" t="str">
        <f t="shared" si="1"/>
        <v/>
      </c>
      <c r="AL8" s="61"/>
      <c r="AM8" s="1142" t="s">
        <v>277</v>
      </c>
      <c r="AN8" s="1142"/>
      <c r="AO8" s="1142"/>
      <c r="AP8" s="1142"/>
      <c r="AQ8" s="1142"/>
      <c r="AR8" s="1142"/>
      <c r="AS8" s="1142"/>
      <c r="AT8" s="1142"/>
      <c r="AU8" s="1142"/>
      <c r="AV8" s="1142"/>
      <c r="AW8" s="1142"/>
      <c r="AX8" s="1142"/>
      <c r="AY8" s="1142"/>
      <c r="AZ8" s="1142"/>
      <c r="BA8" s="1142"/>
      <c r="BB8" s="1142"/>
      <c r="BC8" s="1142"/>
      <c r="BD8" s="1142"/>
      <c r="BE8" s="1142"/>
      <c r="BF8" s="1142"/>
      <c r="BG8" s="1142"/>
      <c r="BI8" s="1142" t="s">
        <v>199</v>
      </c>
      <c r="BJ8" s="1142"/>
      <c r="BK8" s="1142"/>
      <c r="BL8" s="1142"/>
      <c r="BM8" s="1142"/>
      <c r="BN8" s="1142"/>
      <c r="BO8" s="1142"/>
      <c r="BP8" s="1142"/>
      <c r="BQ8" s="1142"/>
      <c r="BR8" s="1142"/>
      <c r="BS8" s="1142"/>
      <c r="BT8" s="1142"/>
      <c r="BU8" s="1142"/>
      <c r="BV8" s="1142"/>
      <c r="BW8" s="1142"/>
      <c r="BX8" s="1142"/>
      <c r="BY8" s="1142"/>
      <c r="BZ8" s="1142"/>
      <c r="CA8" s="1142"/>
      <c r="CB8" s="1142"/>
      <c r="CC8" s="1142"/>
    </row>
    <row r="9" spans="1:81" ht="32.25" customHeight="1" x14ac:dyDescent="0.25">
      <c r="B9" s="1133"/>
      <c r="C9" s="1112"/>
      <c r="D9" s="1112"/>
      <c r="E9" s="1127"/>
      <c r="F9" s="39" t="s">
        <v>66</v>
      </c>
      <c r="G9" s="39" t="s">
        <v>67</v>
      </c>
      <c r="H9" s="39" t="s">
        <v>62</v>
      </c>
      <c r="I9" s="38" t="s">
        <v>303</v>
      </c>
      <c r="J9" s="38" t="s">
        <v>304</v>
      </c>
      <c r="K9" s="38" t="s">
        <v>311</v>
      </c>
      <c r="L9" s="38" t="s">
        <v>72</v>
      </c>
      <c r="M9" s="38" t="s">
        <v>76</v>
      </c>
      <c r="N9" s="38" t="s">
        <v>73</v>
      </c>
      <c r="O9" s="1109"/>
      <c r="P9" s="11" t="s">
        <v>70</v>
      </c>
      <c r="Q9" s="89">
        <f>AnnéeN</f>
        <v>2010</v>
      </c>
      <c r="R9" s="89">
        <f>Q9+1</f>
        <v>2011</v>
      </c>
      <c r="S9" s="89">
        <f t="shared" ref="S9:AK9" si="2">R9+1</f>
        <v>2012</v>
      </c>
      <c r="T9" s="89">
        <f t="shared" si="2"/>
        <v>2013</v>
      </c>
      <c r="U9" s="89">
        <f t="shared" si="2"/>
        <v>2014</v>
      </c>
      <c r="V9" s="89">
        <f t="shared" si="2"/>
        <v>2015</v>
      </c>
      <c r="W9" s="89">
        <f t="shared" si="2"/>
        <v>2016</v>
      </c>
      <c r="X9" s="89">
        <f t="shared" si="2"/>
        <v>2017</v>
      </c>
      <c r="Y9" s="89">
        <f t="shared" si="2"/>
        <v>2018</v>
      </c>
      <c r="Z9" s="89">
        <f t="shared" si="2"/>
        <v>2019</v>
      </c>
      <c r="AA9" s="89">
        <f t="shared" si="2"/>
        <v>2020</v>
      </c>
      <c r="AB9" s="89">
        <f t="shared" si="2"/>
        <v>2021</v>
      </c>
      <c r="AC9" s="89">
        <f t="shared" si="2"/>
        <v>2022</v>
      </c>
      <c r="AD9" s="89">
        <f t="shared" si="2"/>
        <v>2023</v>
      </c>
      <c r="AE9" s="89">
        <f t="shared" si="2"/>
        <v>2024</v>
      </c>
      <c r="AF9" s="89">
        <f t="shared" si="2"/>
        <v>2025</v>
      </c>
      <c r="AG9" s="89">
        <f t="shared" si="2"/>
        <v>2026</v>
      </c>
      <c r="AH9" s="89">
        <f t="shared" si="2"/>
        <v>2027</v>
      </c>
      <c r="AI9" s="89">
        <f t="shared" si="2"/>
        <v>2028</v>
      </c>
      <c r="AJ9" s="89">
        <f t="shared" si="2"/>
        <v>2029</v>
      </c>
      <c r="AK9" s="89">
        <f t="shared" si="2"/>
        <v>2030</v>
      </c>
      <c r="AL9" s="61"/>
      <c r="AM9" s="90">
        <f t="shared" ref="AM9:BG9" si="3">Q9</f>
        <v>2010</v>
      </c>
      <c r="AN9" s="90">
        <f t="shared" si="3"/>
        <v>2011</v>
      </c>
      <c r="AO9" s="90">
        <f t="shared" si="3"/>
        <v>2012</v>
      </c>
      <c r="AP9" s="90">
        <f t="shared" si="3"/>
        <v>2013</v>
      </c>
      <c r="AQ9" s="90">
        <f t="shared" si="3"/>
        <v>2014</v>
      </c>
      <c r="AR9" s="90">
        <f t="shared" si="3"/>
        <v>2015</v>
      </c>
      <c r="AS9" s="90">
        <f t="shared" si="3"/>
        <v>2016</v>
      </c>
      <c r="AT9" s="90">
        <f t="shared" si="3"/>
        <v>2017</v>
      </c>
      <c r="AU9" s="90">
        <f t="shared" si="3"/>
        <v>2018</v>
      </c>
      <c r="AV9" s="90">
        <f t="shared" si="3"/>
        <v>2019</v>
      </c>
      <c r="AW9" s="90">
        <f t="shared" si="3"/>
        <v>2020</v>
      </c>
      <c r="AX9" s="90">
        <f t="shared" si="3"/>
        <v>2021</v>
      </c>
      <c r="AY9" s="90">
        <f t="shared" si="3"/>
        <v>2022</v>
      </c>
      <c r="AZ9" s="90">
        <f t="shared" si="3"/>
        <v>2023</v>
      </c>
      <c r="BA9" s="90">
        <f t="shared" si="3"/>
        <v>2024</v>
      </c>
      <c r="BB9" s="90">
        <f t="shared" si="3"/>
        <v>2025</v>
      </c>
      <c r="BC9" s="90">
        <f t="shared" si="3"/>
        <v>2026</v>
      </c>
      <c r="BD9" s="90">
        <f t="shared" si="3"/>
        <v>2027</v>
      </c>
      <c r="BE9" s="90">
        <f t="shared" si="3"/>
        <v>2028</v>
      </c>
      <c r="BF9" s="90">
        <f t="shared" si="3"/>
        <v>2029</v>
      </c>
      <c r="BG9" s="90">
        <f t="shared" si="3"/>
        <v>2030</v>
      </c>
      <c r="BI9" s="90">
        <f t="shared" ref="BI9:CC9" si="4">AM9</f>
        <v>2010</v>
      </c>
      <c r="BJ9" s="90">
        <f t="shared" si="4"/>
        <v>2011</v>
      </c>
      <c r="BK9" s="90">
        <f t="shared" si="4"/>
        <v>2012</v>
      </c>
      <c r="BL9" s="90">
        <f t="shared" si="4"/>
        <v>2013</v>
      </c>
      <c r="BM9" s="90">
        <f t="shared" si="4"/>
        <v>2014</v>
      </c>
      <c r="BN9" s="90">
        <f t="shared" si="4"/>
        <v>2015</v>
      </c>
      <c r="BO9" s="90">
        <f t="shared" si="4"/>
        <v>2016</v>
      </c>
      <c r="BP9" s="90">
        <f t="shared" si="4"/>
        <v>2017</v>
      </c>
      <c r="BQ9" s="90">
        <f t="shared" si="4"/>
        <v>2018</v>
      </c>
      <c r="BR9" s="90">
        <f t="shared" si="4"/>
        <v>2019</v>
      </c>
      <c r="BS9" s="90">
        <f t="shared" si="4"/>
        <v>2020</v>
      </c>
      <c r="BT9" s="90">
        <f t="shared" si="4"/>
        <v>2021</v>
      </c>
      <c r="BU9" s="90">
        <f t="shared" si="4"/>
        <v>2022</v>
      </c>
      <c r="BV9" s="90">
        <f t="shared" si="4"/>
        <v>2023</v>
      </c>
      <c r="BW9" s="90">
        <f t="shared" si="4"/>
        <v>2024</v>
      </c>
      <c r="BX9" s="90">
        <f t="shared" si="4"/>
        <v>2025</v>
      </c>
      <c r="BY9" s="90">
        <f t="shared" si="4"/>
        <v>2026</v>
      </c>
      <c r="BZ9" s="90">
        <f t="shared" si="4"/>
        <v>2027</v>
      </c>
      <c r="CA9" s="90">
        <f t="shared" si="4"/>
        <v>2028</v>
      </c>
      <c r="CB9" s="90">
        <f t="shared" si="4"/>
        <v>2029</v>
      </c>
      <c r="CC9" s="90">
        <f t="shared" si="4"/>
        <v>2030</v>
      </c>
    </row>
    <row r="10" spans="1:81" ht="15" customHeight="1" x14ac:dyDescent="0.25">
      <c r="A10" s="137"/>
      <c r="B10" s="1128">
        <v>1</v>
      </c>
      <c r="C10" s="1102">
        <f ca="1">INDIRECT("'2PI. Fiche" &amp; $B10 &amp; "'!D12")</f>
        <v>0</v>
      </c>
      <c r="D10" s="1102">
        <f ca="1">INDIRECT("'2PI. Fiche" &amp; $B10 &amp; "'!D11")</f>
        <v>0</v>
      </c>
      <c r="E10" s="1136" t="str">
        <f ca="1">INDIRECT("'2PI. Fiche" &amp; $B10 &amp; "'!J2")</f>
        <v>Investissement</v>
      </c>
      <c r="F10" s="1104">
        <f ca="1">INDIRECT("'2PI. Fiche" &amp; $B10 &amp; "'!D14")</f>
        <v>0</v>
      </c>
      <c r="G10" s="1104" t="str">
        <f ca="1">IF(INDIRECT("'2PI. Fiche" &amp; $B10 &amp; "'!L2")=1,"",INDIRECT("'2PI. Fiche" &amp; $B10 &amp; "'!D15"))</f>
        <v/>
      </c>
      <c r="H10" s="1106" t="str">
        <f ca="1">IF(INDIRECT("'2PI. Fiche" &amp; $B10 &amp; "'!l2")=1,"",ROUND((G10-F10)/365,1))</f>
        <v/>
      </c>
      <c r="I10" s="1129">
        <f ca="1">SUM(Q10:AK10)</f>
        <v>0</v>
      </c>
      <c r="J10" s="1129">
        <f ca="1">SUM(Q11:AK11)</f>
        <v>0</v>
      </c>
      <c r="K10" s="1129">
        <f ca="1">I10-J10</f>
        <v>0</v>
      </c>
      <c r="L10" s="1124">
        <f ca="1">INDIRECT("'2PI. Fiche" &amp; $B10 &amp; "'!AA35")</f>
        <v>0</v>
      </c>
      <c r="M10" s="1138">
        <f ca="1">INDIRECT("'2PI. Fiche" &amp; $B10 &amp; "'!AA37")+INDIRECT("'2PI. Fiche" &amp; $B10 &amp; "'!AA38")</f>
        <v>0</v>
      </c>
      <c r="N10" s="1124">
        <f ca="1">INDIRECT("'2PI. Fiche" &amp; $B10 &amp; "'!AA36")</f>
        <v>0</v>
      </c>
      <c r="O10" s="1116">
        <f ca="1">INDIRECT("'2PI. Fiche" &amp; $B10 &amp; "'!AA61")</f>
        <v>0</v>
      </c>
      <c r="P10" s="171" t="s">
        <v>329</v>
      </c>
      <c r="Q10" s="874">
        <f ca="1">INDIRECT("'2PI. Fiche" &amp; $B10 &amp; "'!F43")</f>
        <v>0</v>
      </c>
      <c r="R10" s="874">
        <f ca="1">INDIRECT("'2PI. Fiche" &amp; $B10 &amp; "'!G43")</f>
        <v>0</v>
      </c>
      <c r="S10" s="874">
        <f ca="1">INDIRECT("'2PI. Fiche" &amp; $B10 &amp; "'!H43")</f>
        <v>0</v>
      </c>
      <c r="T10" s="874">
        <f ca="1">INDIRECT("'2PI. Fiche" &amp; $B10 &amp; "'!I43")</f>
        <v>0</v>
      </c>
      <c r="U10" s="874">
        <f ca="1">INDIRECT("'2PI. Fiche" &amp; $B10 &amp; "'!J43")</f>
        <v>0</v>
      </c>
      <c r="V10" s="874">
        <f ca="1">INDIRECT("'2PI. Fiche" &amp; $B10 &amp; "'!K43")</f>
        <v>0</v>
      </c>
      <c r="W10" s="874">
        <f ca="1">INDIRECT("'2PI. Fiche" &amp; $B10 &amp; "'!L43")</f>
        <v>0</v>
      </c>
      <c r="X10" s="874">
        <f ca="1">INDIRECT("'2PI. Fiche" &amp; $B10 &amp; "'!M43")</f>
        <v>0</v>
      </c>
      <c r="Y10" s="874">
        <f ca="1">INDIRECT("'2PI. Fiche" &amp; $B10 &amp; "'!N43")</f>
        <v>0</v>
      </c>
      <c r="Z10" s="874">
        <f ca="1">INDIRECT("'2PI. Fiche" &amp; $B10 &amp; "'!O43")</f>
        <v>0</v>
      </c>
      <c r="AA10" s="874">
        <f ca="1">INDIRECT("'2PI. Fiche" &amp; $B10 &amp; "'!P43")</f>
        <v>0</v>
      </c>
      <c r="AB10" s="874">
        <f ca="1">INDIRECT("'2PI. Fiche" &amp; $B10 &amp; "'!Q43")</f>
        <v>0</v>
      </c>
      <c r="AC10" s="874">
        <f ca="1">INDIRECT("'2PI. Fiche" &amp; $B10 &amp; "'!R43")</f>
        <v>0</v>
      </c>
      <c r="AD10" s="874">
        <f ca="1">INDIRECT("'2PI. Fiche" &amp; $B10 &amp; "'!S43")</f>
        <v>0</v>
      </c>
      <c r="AE10" s="874">
        <f ca="1">INDIRECT("'2PI. Fiche" &amp; $B10 &amp; "'!T43")</f>
        <v>0</v>
      </c>
      <c r="AF10" s="874">
        <f ca="1">INDIRECT("'2PI. Fiche" &amp; $B10 &amp; "'!U43")</f>
        <v>0</v>
      </c>
      <c r="AG10" s="874">
        <f ca="1">INDIRECT("'2PI. Fiche" &amp; $B10 &amp; "'!V43")</f>
        <v>0</v>
      </c>
      <c r="AH10" s="874">
        <f ca="1">INDIRECT("'2PI. Fiche" &amp; $B10 &amp; "'!W43")</f>
        <v>0</v>
      </c>
      <c r="AI10" s="874">
        <f ca="1">INDIRECT("'2PI. Fiche" &amp; $B10 &amp; "'!X43")</f>
        <v>0</v>
      </c>
      <c r="AJ10" s="874">
        <f ca="1">INDIRECT("'2PI. Fiche" &amp; $B10 &amp; "'!Y43")</f>
        <v>0</v>
      </c>
      <c r="AK10" s="874">
        <f ca="1">INDIRECT("'2PI. Fiche" &amp; $B10 &amp; "'!Z43")</f>
        <v>0</v>
      </c>
      <c r="AL10" s="433"/>
      <c r="AM10" s="434">
        <f t="shared" ref="AM10:BG10" ca="1" si="5">IF($E10=$AM$8,Q10,0)</f>
        <v>0</v>
      </c>
      <c r="AN10" s="434">
        <f t="shared" ca="1" si="5"/>
        <v>0</v>
      </c>
      <c r="AO10" s="434">
        <f t="shared" ca="1" si="5"/>
        <v>0</v>
      </c>
      <c r="AP10" s="434">
        <f t="shared" ca="1" si="5"/>
        <v>0</v>
      </c>
      <c r="AQ10" s="434">
        <f t="shared" ca="1" si="5"/>
        <v>0</v>
      </c>
      <c r="AR10" s="434">
        <f t="shared" ca="1" si="5"/>
        <v>0</v>
      </c>
      <c r="AS10" s="434">
        <f t="shared" ca="1" si="5"/>
        <v>0</v>
      </c>
      <c r="AT10" s="434">
        <f t="shared" ca="1" si="5"/>
        <v>0</v>
      </c>
      <c r="AU10" s="434">
        <f t="shared" ca="1" si="5"/>
        <v>0</v>
      </c>
      <c r="AV10" s="434">
        <f t="shared" ca="1" si="5"/>
        <v>0</v>
      </c>
      <c r="AW10" s="434">
        <f t="shared" ca="1" si="5"/>
        <v>0</v>
      </c>
      <c r="AX10" s="434">
        <f t="shared" ca="1" si="5"/>
        <v>0</v>
      </c>
      <c r="AY10" s="434">
        <f t="shared" ca="1" si="5"/>
        <v>0</v>
      </c>
      <c r="AZ10" s="434">
        <f t="shared" ca="1" si="5"/>
        <v>0</v>
      </c>
      <c r="BA10" s="434">
        <f t="shared" ca="1" si="5"/>
        <v>0</v>
      </c>
      <c r="BB10" s="434">
        <f t="shared" ca="1" si="5"/>
        <v>0</v>
      </c>
      <c r="BC10" s="434">
        <f t="shared" ca="1" si="5"/>
        <v>0</v>
      </c>
      <c r="BD10" s="434">
        <f t="shared" ca="1" si="5"/>
        <v>0</v>
      </c>
      <c r="BE10" s="434">
        <f t="shared" ca="1" si="5"/>
        <v>0</v>
      </c>
      <c r="BF10" s="434">
        <f t="shared" ca="1" si="5"/>
        <v>0</v>
      </c>
      <c r="BG10" s="434">
        <f t="shared" ca="1" si="5"/>
        <v>0</v>
      </c>
      <c r="BH10" s="435"/>
      <c r="BI10" s="434">
        <f t="shared" ref="BI10:CC10" ca="1" si="6">IF($E10=$BI$8,Q10,0)</f>
        <v>0</v>
      </c>
      <c r="BJ10" s="434">
        <f t="shared" ca="1" si="6"/>
        <v>0</v>
      </c>
      <c r="BK10" s="434">
        <f t="shared" ca="1" si="6"/>
        <v>0</v>
      </c>
      <c r="BL10" s="434">
        <f t="shared" ca="1" si="6"/>
        <v>0</v>
      </c>
      <c r="BM10" s="434">
        <f t="shared" ca="1" si="6"/>
        <v>0</v>
      </c>
      <c r="BN10" s="434">
        <f t="shared" ca="1" si="6"/>
        <v>0</v>
      </c>
      <c r="BO10" s="434">
        <f t="shared" ca="1" si="6"/>
        <v>0</v>
      </c>
      <c r="BP10" s="434">
        <f t="shared" ca="1" si="6"/>
        <v>0</v>
      </c>
      <c r="BQ10" s="434">
        <f t="shared" ca="1" si="6"/>
        <v>0</v>
      </c>
      <c r="BR10" s="434">
        <f t="shared" ca="1" si="6"/>
        <v>0</v>
      </c>
      <c r="BS10" s="434">
        <f t="shared" ca="1" si="6"/>
        <v>0</v>
      </c>
      <c r="BT10" s="434">
        <f t="shared" ca="1" si="6"/>
        <v>0</v>
      </c>
      <c r="BU10" s="434">
        <f t="shared" ca="1" si="6"/>
        <v>0</v>
      </c>
      <c r="BV10" s="434">
        <f t="shared" ca="1" si="6"/>
        <v>0</v>
      </c>
      <c r="BW10" s="434">
        <f t="shared" ca="1" si="6"/>
        <v>0</v>
      </c>
      <c r="BX10" s="434">
        <f t="shared" ca="1" si="6"/>
        <v>0</v>
      </c>
      <c r="BY10" s="434">
        <f t="shared" ca="1" si="6"/>
        <v>0</v>
      </c>
      <c r="BZ10" s="434">
        <f t="shared" ca="1" si="6"/>
        <v>0</v>
      </c>
      <c r="CA10" s="434">
        <f t="shared" ca="1" si="6"/>
        <v>0</v>
      </c>
      <c r="CB10" s="434">
        <f t="shared" ca="1" si="6"/>
        <v>0</v>
      </c>
      <c r="CC10" s="434">
        <f t="shared" ca="1" si="6"/>
        <v>0</v>
      </c>
    </row>
    <row r="11" spans="1:81" ht="15" customHeight="1" x14ac:dyDescent="0.25">
      <c r="A11" s="137"/>
      <c r="B11" s="1128"/>
      <c r="C11" s="1103"/>
      <c r="D11" s="1103"/>
      <c r="E11" s="1137"/>
      <c r="F11" s="1105"/>
      <c r="G11" s="1105"/>
      <c r="H11" s="1107"/>
      <c r="I11" s="1130"/>
      <c r="J11" s="1130"/>
      <c r="K11" s="1130"/>
      <c r="L11" s="1125"/>
      <c r="M11" s="1139"/>
      <c r="N11" s="1125"/>
      <c r="O11" s="1117"/>
      <c r="P11" s="172" t="s">
        <v>330</v>
      </c>
      <c r="Q11" s="875">
        <f ca="1">INDIRECT("'2PI. Fiche" &amp; $B10 &amp; "'!F48")</f>
        <v>0</v>
      </c>
      <c r="R11" s="875">
        <f ca="1">INDIRECT("'2PI. Fiche" &amp; $B10 &amp; "'!G48")</f>
        <v>0</v>
      </c>
      <c r="S11" s="875">
        <f ca="1">INDIRECT("'2PI. Fiche" &amp; $B10 &amp; "'!H48")</f>
        <v>0</v>
      </c>
      <c r="T11" s="875">
        <f ca="1">INDIRECT("'2PI. Fiche" &amp; $B10 &amp; "'!I48")</f>
        <v>0</v>
      </c>
      <c r="U11" s="875">
        <f ca="1">INDIRECT("'2PI. Fiche" &amp; $B10 &amp; "'!J48")</f>
        <v>0</v>
      </c>
      <c r="V11" s="875">
        <f ca="1">INDIRECT("'2PI. Fiche" &amp; $B10 &amp; "'!K48")</f>
        <v>0</v>
      </c>
      <c r="W11" s="875">
        <f ca="1">INDIRECT("'2PI. Fiche" &amp; $B10 &amp; "'!L48")</f>
        <v>0</v>
      </c>
      <c r="X11" s="875">
        <f ca="1">INDIRECT("'2PI. Fiche" &amp; $B10 &amp; "'!M48")</f>
        <v>0</v>
      </c>
      <c r="Y11" s="875">
        <f ca="1">INDIRECT("'2PI. Fiche" &amp; $B10 &amp; "'!N48")</f>
        <v>0</v>
      </c>
      <c r="Z11" s="875">
        <f ca="1">INDIRECT("'2PI. Fiche" &amp; $B10 &amp; "'!O48")</f>
        <v>0</v>
      </c>
      <c r="AA11" s="875">
        <f ca="1">INDIRECT("'2PI. Fiche" &amp; $B10 &amp; "'!P48")</f>
        <v>0</v>
      </c>
      <c r="AB11" s="875">
        <f ca="1">INDIRECT("'2PI. Fiche" &amp; $B10 &amp; "'!Q48")</f>
        <v>0</v>
      </c>
      <c r="AC11" s="875">
        <f ca="1">INDIRECT("'2PI. Fiche" &amp; $B10 &amp; "'!R48")</f>
        <v>0</v>
      </c>
      <c r="AD11" s="875">
        <f ca="1">INDIRECT("'2PI. Fiche" &amp; $B10 &amp; "'!S48")</f>
        <v>0</v>
      </c>
      <c r="AE11" s="875">
        <f ca="1">INDIRECT("'2PI. Fiche" &amp; $B10 &amp; "'!T48")</f>
        <v>0</v>
      </c>
      <c r="AF11" s="875">
        <f ca="1">INDIRECT("'2PI. Fiche" &amp; $B10 &amp; "'!U48")</f>
        <v>0</v>
      </c>
      <c r="AG11" s="875">
        <f ca="1">INDIRECT("'2PI. Fiche" &amp; $B10 &amp; "'!V48")</f>
        <v>0</v>
      </c>
      <c r="AH11" s="875">
        <f ca="1">INDIRECT("'2PI. Fiche" &amp; $B10 &amp; "'!W48")</f>
        <v>0</v>
      </c>
      <c r="AI11" s="875">
        <f ca="1">INDIRECT("'2PI. Fiche" &amp; $B10 &amp; "'!X48")</f>
        <v>0</v>
      </c>
      <c r="AJ11" s="875">
        <f ca="1">INDIRECT("'2PI. Fiche" &amp; $B10 &amp; "'!Y48")</f>
        <v>0</v>
      </c>
      <c r="AK11" s="875">
        <f ca="1">INDIRECT("'2PI. Fiche" &amp; $B10 &amp; "'!Z48")</f>
        <v>0</v>
      </c>
      <c r="AL11" s="433"/>
      <c r="AM11" s="434">
        <f t="shared" ref="AM11:BG11" ca="1" si="7">IF($E10=$AM$8,Q11,0)</f>
        <v>0</v>
      </c>
      <c r="AN11" s="434">
        <f t="shared" ca="1" si="7"/>
        <v>0</v>
      </c>
      <c r="AO11" s="434">
        <f t="shared" ca="1" si="7"/>
        <v>0</v>
      </c>
      <c r="AP11" s="434">
        <f t="shared" ca="1" si="7"/>
        <v>0</v>
      </c>
      <c r="AQ11" s="434">
        <f t="shared" ca="1" si="7"/>
        <v>0</v>
      </c>
      <c r="AR11" s="434">
        <f t="shared" ca="1" si="7"/>
        <v>0</v>
      </c>
      <c r="AS11" s="434">
        <f t="shared" ca="1" si="7"/>
        <v>0</v>
      </c>
      <c r="AT11" s="434">
        <f t="shared" ca="1" si="7"/>
        <v>0</v>
      </c>
      <c r="AU11" s="434">
        <f t="shared" ca="1" si="7"/>
        <v>0</v>
      </c>
      <c r="AV11" s="434">
        <f t="shared" ca="1" si="7"/>
        <v>0</v>
      </c>
      <c r="AW11" s="434">
        <f t="shared" ca="1" si="7"/>
        <v>0</v>
      </c>
      <c r="AX11" s="434">
        <f t="shared" ca="1" si="7"/>
        <v>0</v>
      </c>
      <c r="AY11" s="434">
        <f t="shared" ca="1" si="7"/>
        <v>0</v>
      </c>
      <c r="AZ11" s="434">
        <f t="shared" ca="1" si="7"/>
        <v>0</v>
      </c>
      <c r="BA11" s="434">
        <f t="shared" ca="1" si="7"/>
        <v>0</v>
      </c>
      <c r="BB11" s="434">
        <f t="shared" ca="1" si="7"/>
        <v>0</v>
      </c>
      <c r="BC11" s="434">
        <f t="shared" ca="1" si="7"/>
        <v>0</v>
      </c>
      <c r="BD11" s="434">
        <f t="shared" ca="1" si="7"/>
        <v>0</v>
      </c>
      <c r="BE11" s="434">
        <f t="shared" ca="1" si="7"/>
        <v>0</v>
      </c>
      <c r="BF11" s="434">
        <f t="shared" ca="1" si="7"/>
        <v>0</v>
      </c>
      <c r="BG11" s="434">
        <f t="shared" ca="1" si="7"/>
        <v>0</v>
      </c>
      <c r="BH11" s="435"/>
      <c r="BI11" s="434">
        <f t="shared" ref="BI11:CC11" ca="1" si="8">IF($E10=$BI$8,Q11,0)</f>
        <v>0</v>
      </c>
      <c r="BJ11" s="434">
        <f t="shared" ca="1" si="8"/>
        <v>0</v>
      </c>
      <c r="BK11" s="434">
        <f t="shared" ca="1" si="8"/>
        <v>0</v>
      </c>
      <c r="BL11" s="434">
        <f t="shared" ca="1" si="8"/>
        <v>0</v>
      </c>
      <c r="BM11" s="434">
        <f t="shared" ca="1" si="8"/>
        <v>0</v>
      </c>
      <c r="BN11" s="434">
        <f t="shared" ca="1" si="8"/>
        <v>0</v>
      </c>
      <c r="BO11" s="434">
        <f t="shared" ca="1" si="8"/>
        <v>0</v>
      </c>
      <c r="BP11" s="434">
        <f t="shared" ca="1" si="8"/>
        <v>0</v>
      </c>
      <c r="BQ11" s="434">
        <f t="shared" ca="1" si="8"/>
        <v>0</v>
      </c>
      <c r="BR11" s="434">
        <f t="shared" ca="1" si="8"/>
        <v>0</v>
      </c>
      <c r="BS11" s="434">
        <f t="shared" ca="1" si="8"/>
        <v>0</v>
      </c>
      <c r="BT11" s="434">
        <f t="shared" ca="1" si="8"/>
        <v>0</v>
      </c>
      <c r="BU11" s="434">
        <f t="shared" ca="1" si="8"/>
        <v>0</v>
      </c>
      <c r="BV11" s="434">
        <f t="shared" ca="1" si="8"/>
        <v>0</v>
      </c>
      <c r="BW11" s="434">
        <f t="shared" ca="1" si="8"/>
        <v>0</v>
      </c>
      <c r="BX11" s="434">
        <f t="shared" ca="1" si="8"/>
        <v>0</v>
      </c>
      <c r="BY11" s="434">
        <f t="shared" ca="1" si="8"/>
        <v>0</v>
      </c>
      <c r="BZ11" s="434">
        <f t="shared" ca="1" si="8"/>
        <v>0</v>
      </c>
      <c r="CA11" s="434">
        <f t="shared" ca="1" si="8"/>
        <v>0</v>
      </c>
      <c r="CB11" s="434">
        <f t="shared" ca="1" si="8"/>
        <v>0</v>
      </c>
      <c r="CC11" s="434">
        <f t="shared" ca="1" si="8"/>
        <v>0</v>
      </c>
    </row>
    <row r="12" spans="1:81" ht="15" hidden="1" customHeight="1" x14ac:dyDescent="0.25">
      <c r="A12" s="137"/>
      <c r="B12" s="1133">
        <v>2</v>
      </c>
      <c r="C12" s="1122">
        <f ca="1">INDIRECT("'2PI. Fiche" &amp; $B12 &amp; "'!D12")</f>
        <v>0</v>
      </c>
      <c r="D12" s="1122">
        <f ca="1">INDIRECT("'2PI. Fiche" &amp; $B12 &amp; "'!D11")</f>
        <v>0</v>
      </c>
      <c r="E12" s="1134" t="str">
        <f ca="1">INDIRECT("'2PI. Fiche" &amp; $B12 &amp; "'!J2")</f>
        <v>Investissement</v>
      </c>
      <c r="F12" s="1110">
        <f ca="1">INDIRECT("'2PI. Fiche" &amp; $B12 &amp; "'!D14")</f>
        <v>0</v>
      </c>
      <c r="G12" s="1110" t="str">
        <f ca="1">IF(INDIRECT("'2PI. Fiche" &amp; $B12 &amp; "'!L2")=1,"",INDIRECT("'2PI. Fiche" &amp; $B12 &amp; "'!D15"))</f>
        <v/>
      </c>
      <c r="H12" s="1100" t="str">
        <f ca="1">IF(INDIRECT("'2PI. Fiche" &amp; $B12 &amp; "'!l2")=1,"",ROUND((G12-F12)/365,1))</f>
        <v/>
      </c>
      <c r="I12" s="1131">
        <f ca="1">SUM(Q12:AK12)</f>
        <v>0</v>
      </c>
      <c r="J12" s="1131">
        <f ca="1">SUM(Q13:AK13)</f>
        <v>0</v>
      </c>
      <c r="K12" s="1131">
        <f ca="1">I12-J12</f>
        <v>0</v>
      </c>
      <c r="L12" s="1120">
        <f ca="1">INDIRECT("'2PI. Fiche" &amp; $B12 &amp; "'!AA35")</f>
        <v>0</v>
      </c>
      <c r="M12" s="1140">
        <f ca="1">INDIRECT("'2PI. Fiche" &amp; $B12 &amp; "'!AA37")+INDIRECT("'2PI. Fiche" &amp; $B12 &amp; "'!AA38")</f>
        <v>0</v>
      </c>
      <c r="N12" s="1120">
        <f ca="1">INDIRECT("'2PI. Fiche" &amp; $B12 &amp; "'!AA36")</f>
        <v>0</v>
      </c>
      <c r="O12" s="1118">
        <f ca="1">INDIRECT("'2PI. Fiche" &amp; $B12 &amp; "'!AA61")</f>
        <v>0</v>
      </c>
      <c r="P12" s="171" t="s">
        <v>329</v>
      </c>
      <c r="Q12" s="874">
        <f ca="1">INDIRECT("'2PI. Fiche" &amp; $B12 &amp; "'!F43")</f>
        <v>0</v>
      </c>
      <c r="R12" s="874">
        <f ca="1">INDIRECT("'2PI. Fiche" &amp; $B12 &amp; "'!G43")</f>
        <v>0</v>
      </c>
      <c r="S12" s="874">
        <f ca="1">INDIRECT("'2PI. Fiche" &amp; $B12 &amp; "'!H43")</f>
        <v>0</v>
      </c>
      <c r="T12" s="874">
        <f ca="1">INDIRECT("'2PI. Fiche" &amp; $B12 &amp; "'!I43")</f>
        <v>0</v>
      </c>
      <c r="U12" s="874">
        <f ca="1">INDIRECT("'2PI. Fiche" &amp; $B12 &amp; "'!J43")</f>
        <v>0</v>
      </c>
      <c r="V12" s="874">
        <f ca="1">INDIRECT("'2PI. Fiche" &amp; $B12 &amp; "'!K43")</f>
        <v>0</v>
      </c>
      <c r="W12" s="874">
        <f ca="1">INDIRECT("'2PI. Fiche" &amp; $B12 &amp; "'!L43")</f>
        <v>0</v>
      </c>
      <c r="X12" s="874">
        <f ca="1">INDIRECT("'2PI. Fiche" &amp; $B12 &amp; "'!M43")</f>
        <v>0</v>
      </c>
      <c r="Y12" s="874">
        <f ca="1">INDIRECT("'2PI. Fiche" &amp; $B12 &amp; "'!N43")</f>
        <v>0</v>
      </c>
      <c r="Z12" s="874">
        <f ca="1">INDIRECT("'2PI. Fiche" &amp; $B12 &amp; "'!O43")</f>
        <v>0</v>
      </c>
      <c r="AA12" s="874">
        <f ca="1">INDIRECT("'2PI. Fiche" &amp; $B12 &amp; "'!P43")</f>
        <v>0</v>
      </c>
      <c r="AB12" s="874">
        <f ca="1">INDIRECT("'2PI. Fiche" &amp; $B12 &amp; "'!Q43")</f>
        <v>0</v>
      </c>
      <c r="AC12" s="874">
        <f ca="1">INDIRECT("'2PI. Fiche" &amp; $B12 &amp; "'!R43")</f>
        <v>0</v>
      </c>
      <c r="AD12" s="874">
        <f ca="1">INDIRECT("'2PI. Fiche" &amp; $B12 &amp; "'!S43")</f>
        <v>0</v>
      </c>
      <c r="AE12" s="874">
        <f ca="1">INDIRECT("'2PI. Fiche" &amp; $B12 &amp; "'!T43")</f>
        <v>0</v>
      </c>
      <c r="AF12" s="874">
        <f ca="1">INDIRECT("'2PI. Fiche" &amp; $B12 &amp; "'!U43")</f>
        <v>0</v>
      </c>
      <c r="AG12" s="874">
        <f ca="1">INDIRECT("'2PI. Fiche" &amp; $B12 &amp; "'!V43")</f>
        <v>0</v>
      </c>
      <c r="AH12" s="874">
        <f ca="1">INDIRECT("'2PI. Fiche" &amp; $B12 &amp; "'!W43")</f>
        <v>0</v>
      </c>
      <c r="AI12" s="874">
        <f ca="1">INDIRECT("'2PI. Fiche" &amp; $B12 &amp; "'!X43")</f>
        <v>0</v>
      </c>
      <c r="AJ12" s="874">
        <f ca="1">INDIRECT("'2PI. Fiche" &amp; $B12 &amp; "'!Y43")</f>
        <v>0</v>
      </c>
      <c r="AK12" s="874">
        <f ca="1">INDIRECT("'2PI. Fiche" &amp; $B12 &amp; "'!Z43")</f>
        <v>0</v>
      </c>
      <c r="AL12" s="433"/>
      <c r="AM12" s="434">
        <f t="shared" ref="AM12:BG12" ca="1" si="9">IF($E12=$AM$8,Q12,0)</f>
        <v>0</v>
      </c>
      <c r="AN12" s="434">
        <f t="shared" ca="1" si="9"/>
        <v>0</v>
      </c>
      <c r="AO12" s="434">
        <f t="shared" ca="1" si="9"/>
        <v>0</v>
      </c>
      <c r="AP12" s="434">
        <f t="shared" ca="1" si="9"/>
        <v>0</v>
      </c>
      <c r="AQ12" s="434">
        <f t="shared" ca="1" si="9"/>
        <v>0</v>
      </c>
      <c r="AR12" s="434">
        <f t="shared" ca="1" si="9"/>
        <v>0</v>
      </c>
      <c r="AS12" s="434">
        <f t="shared" ca="1" si="9"/>
        <v>0</v>
      </c>
      <c r="AT12" s="434">
        <f t="shared" ca="1" si="9"/>
        <v>0</v>
      </c>
      <c r="AU12" s="434">
        <f t="shared" ca="1" si="9"/>
        <v>0</v>
      </c>
      <c r="AV12" s="434">
        <f t="shared" ca="1" si="9"/>
        <v>0</v>
      </c>
      <c r="AW12" s="434">
        <f t="shared" ca="1" si="9"/>
        <v>0</v>
      </c>
      <c r="AX12" s="434">
        <f t="shared" ca="1" si="9"/>
        <v>0</v>
      </c>
      <c r="AY12" s="434">
        <f t="shared" ca="1" si="9"/>
        <v>0</v>
      </c>
      <c r="AZ12" s="434">
        <f t="shared" ca="1" si="9"/>
        <v>0</v>
      </c>
      <c r="BA12" s="434">
        <f t="shared" ca="1" si="9"/>
        <v>0</v>
      </c>
      <c r="BB12" s="434">
        <f t="shared" ca="1" si="9"/>
        <v>0</v>
      </c>
      <c r="BC12" s="434">
        <f t="shared" ca="1" si="9"/>
        <v>0</v>
      </c>
      <c r="BD12" s="434">
        <f t="shared" ca="1" si="9"/>
        <v>0</v>
      </c>
      <c r="BE12" s="434">
        <f t="shared" ca="1" si="9"/>
        <v>0</v>
      </c>
      <c r="BF12" s="434">
        <f t="shared" ca="1" si="9"/>
        <v>0</v>
      </c>
      <c r="BG12" s="434">
        <f t="shared" ca="1" si="9"/>
        <v>0</v>
      </c>
      <c r="BH12" s="435"/>
      <c r="BI12" s="434">
        <f t="shared" ref="BI12:CC12" ca="1" si="10">IF($E12=$BI$8,Q12,0)</f>
        <v>0</v>
      </c>
      <c r="BJ12" s="434">
        <f t="shared" ca="1" si="10"/>
        <v>0</v>
      </c>
      <c r="BK12" s="434">
        <f t="shared" ca="1" si="10"/>
        <v>0</v>
      </c>
      <c r="BL12" s="434">
        <f t="shared" ca="1" si="10"/>
        <v>0</v>
      </c>
      <c r="BM12" s="434">
        <f t="shared" ca="1" si="10"/>
        <v>0</v>
      </c>
      <c r="BN12" s="434">
        <f t="shared" ca="1" si="10"/>
        <v>0</v>
      </c>
      <c r="BO12" s="434">
        <f t="shared" ca="1" si="10"/>
        <v>0</v>
      </c>
      <c r="BP12" s="434">
        <f t="shared" ca="1" si="10"/>
        <v>0</v>
      </c>
      <c r="BQ12" s="434">
        <f t="shared" ca="1" si="10"/>
        <v>0</v>
      </c>
      <c r="BR12" s="434">
        <f t="shared" ca="1" si="10"/>
        <v>0</v>
      </c>
      <c r="BS12" s="434">
        <f t="shared" ca="1" si="10"/>
        <v>0</v>
      </c>
      <c r="BT12" s="434">
        <f t="shared" ca="1" si="10"/>
        <v>0</v>
      </c>
      <c r="BU12" s="434">
        <f t="shared" ca="1" si="10"/>
        <v>0</v>
      </c>
      <c r="BV12" s="434">
        <f t="shared" ca="1" si="10"/>
        <v>0</v>
      </c>
      <c r="BW12" s="434">
        <f t="shared" ca="1" si="10"/>
        <v>0</v>
      </c>
      <c r="BX12" s="434">
        <f t="shared" ca="1" si="10"/>
        <v>0</v>
      </c>
      <c r="BY12" s="434">
        <f t="shared" ca="1" si="10"/>
        <v>0</v>
      </c>
      <c r="BZ12" s="434">
        <f t="shared" ca="1" si="10"/>
        <v>0</v>
      </c>
      <c r="CA12" s="434">
        <f t="shared" ca="1" si="10"/>
        <v>0</v>
      </c>
      <c r="CB12" s="434">
        <f t="shared" ca="1" si="10"/>
        <v>0</v>
      </c>
      <c r="CC12" s="434">
        <f t="shared" ca="1" si="10"/>
        <v>0</v>
      </c>
    </row>
    <row r="13" spans="1:81" hidden="1" x14ac:dyDescent="0.25">
      <c r="A13" s="137"/>
      <c r="B13" s="1133"/>
      <c r="C13" s="1123"/>
      <c r="D13" s="1123"/>
      <c r="E13" s="1135"/>
      <c r="F13" s="1111"/>
      <c r="G13" s="1111"/>
      <c r="H13" s="1101"/>
      <c r="I13" s="1132"/>
      <c r="J13" s="1132"/>
      <c r="K13" s="1132"/>
      <c r="L13" s="1121"/>
      <c r="M13" s="1141"/>
      <c r="N13" s="1121"/>
      <c r="O13" s="1119"/>
      <c r="P13" s="172" t="s">
        <v>330</v>
      </c>
      <c r="Q13" s="875">
        <f ca="1">INDIRECT("'2PI. Fiche" &amp; $B12 &amp; "'!F48")</f>
        <v>0</v>
      </c>
      <c r="R13" s="875">
        <f ca="1">INDIRECT("'2PI. Fiche" &amp; $B12 &amp; "'!G48")</f>
        <v>0</v>
      </c>
      <c r="S13" s="875">
        <f ca="1">INDIRECT("'2PI. Fiche" &amp; $B12 &amp; "'!H48")</f>
        <v>0</v>
      </c>
      <c r="T13" s="875">
        <f ca="1">INDIRECT("'2PI. Fiche" &amp; $B12 &amp; "'!I48")</f>
        <v>0</v>
      </c>
      <c r="U13" s="875">
        <f ca="1">INDIRECT("'2PI. Fiche" &amp; $B12 &amp; "'!J48")</f>
        <v>0</v>
      </c>
      <c r="V13" s="875">
        <f ca="1">INDIRECT("'2PI. Fiche" &amp; $B12 &amp; "'!K48")</f>
        <v>0</v>
      </c>
      <c r="W13" s="875">
        <f ca="1">INDIRECT("'2PI. Fiche" &amp; $B12 &amp; "'!L48")</f>
        <v>0</v>
      </c>
      <c r="X13" s="875">
        <f ca="1">INDIRECT("'2PI. Fiche" &amp; $B12 &amp; "'!M48")</f>
        <v>0</v>
      </c>
      <c r="Y13" s="875">
        <f ca="1">INDIRECT("'2PI. Fiche" &amp; $B12 &amp; "'!N48")</f>
        <v>0</v>
      </c>
      <c r="Z13" s="875">
        <f ca="1">INDIRECT("'2PI. Fiche" &amp; $B12 &amp; "'!O48")</f>
        <v>0</v>
      </c>
      <c r="AA13" s="875">
        <f ca="1">INDIRECT("'2PI. Fiche" &amp; $B12 &amp; "'!P48")</f>
        <v>0</v>
      </c>
      <c r="AB13" s="875">
        <f ca="1">INDIRECT("'2PI. Fiche" &amp; $B12 &amp; "'!Q48")</f>
        <v>0</v>
      </c>
      <c r="AC13" s="875">
        <f ca="1">INDIRECT("'2PI. Fiche" &amp; $B12 &amp; "'!R48")</f>
        <v>0</v>
      </c>
      <c r="AD13" s="875">
        <f ca="1">INDIRECT("'2PI. Fiche" &amp; $B12 &amp; "'!S48")</f>
        <v>0</v>
      </c>
      <c r="AE13" s="875">
        <f ca="1">INDIRECT("'2PI. Fiche" &amp; $B12 &amp; "'!T48")</f>
        <v>0</v>
      </c>
      <c r="AF13" s="875">
        <f ca="1">INDIRECT("'2PI. Fiche" &amp; $B12 &amp; "'!U48")</f>
        <v>0</v>
      </c>
      <c r="AG13" s="875">
        <f ca="1">INDIRECT("'2PI. Fiche" &amp; $B12 &amp; "'!V48")</f>
        <v>0</v>
      </c>
      <c r="AH13" s="875">
        <f ca="1">INDIRECT("'2PI. Fiche" &amp; $B12 &amp; "'!W48")</f>
        <v>0</v>
      </c>
      <c r="AI13" s="875">
        <f ca="1">INDIRECT("'2PI. Fiche" &amp; $B12 &amp; "'!X48")</f>
        <v>0</v>
      </c>
      <c r="AJ13" s="875">
        <f ca="1">INDIRECT("'2PI. Fiche" &amp; $B12 &amp; "'!Y48")</f>
        <v>0</v>
      </c>
      <c r="AK13" s="875">
        <f ca="1">INDIRECT("'2PI. Fiche" &amp; $B12 &amp; "'!Z48")</f>
        <v>0</v>
      </c>
      <c r="AL13" s="433"/>
      <c r="AM13" s="434">
        <f t="shared" ref="AM13:BG13" ca="1" si="11">IF($E12=$AM$8,Q13,0)</f>
        <v>0</v>
      </c>
      <c r="AN13" s="434">
        <f t="shared" ca="1" si="11"/>
        <v>0</v>
      </c>
      <c r="AO13" s="434">
        <f t="shared" ca="1" si="11"/>
        <v>0</v>
      </c>
      <c r="AP13" s="434">
        <f t="shared" ca="1" si="11"/>
        <v>0</v>
      </c>
      <c r="AQ13" s="434">
        <f t="shared" ca="1" si="11"/>
        <v>0</v>
      </c>
      <c r="AR13" s="434">
        <f t="shared" ca="1" si="11"/>
        <v>0</v>
      </c>
      <c r="AS13" s="434">
        <f t="shared" ca="1" si="11"/>
        <v>0</v>
      </c>
      <c r="AT13" s="434">
        <f t="shared" ca="1" si="11"/>
        <v>0</v>
      </c>
      <c r="AU13" s="434">
        <f t="shared" ca="1" si="11"/>
        <v>0</v>
      </c>
      <c r="AV13" s="434">
        <f t="shared" ca="1" si="11"/>
        <v>0</v>
      </c>
      <c r="AW13" s="434">
        <f t="shared" ca="1" si="11"/>
        <v>0</v>
      </c>
      <c r="AX13" s="434">
        <f t="shared" ca="1" si="11"/>
        <v>0</v>
      </c>
      <c r="AY13" s="434">
        <f t="shared" ca="1" si="11"/>
        <v>0</v>
      </c>
      <c r="AZ13" s="434">
        <f t="shared" ca="1" si="11"/>
        <v>0</v>
      </c>
      <c r="BA13" s="434">
        <f t="shared" ca="1" si="11"/>
        <v>0</v>
      </c>
      <c r="BB13" s="434">
        <f t="shared" ca="1" si="11"/>
        <v>0</v>
      </c>
      <c r="BC13" s="434">
        <f t="shared" ca="1" si="11"/>
        <v>0</v>
      </c>
      <c r="BD13" s="434">
        <f t="shared" ca="1" si="11"/>
        <v>0</v>
      </c>
      <c r="BE13" s="434">
        <f t="shared" ca="1" si="11"/>
        <v>0</v>
      </c>
      <c r="BF13" s="434">
        <f t="shared" ca="1" si="11"/>
        <v>0</v>
      </c>
      <c r="BG13" s="434">
        <f t="shared" ca="1" si="11"/>
        <v>0</v>
      </c>
      <c r="BH13" s="435"/>
      <c r="BI13" s="434">
        <f t="shared" ref="BI13:CC13" ca="1" si="12">IF($E12=$BI$8,Q13,0)</f>
        <v>0</v>
      </c>
      <c r="BJ13" s="434">
        <f t="shared" ca="1" si="12"/>
        <v>0</v>
      </c>
      <c r="BK13" s="434">
        <f t="shared" ca="1" si="12"/>
        <v>0</v>
      </c>
      <c r="BL13" s="434">
        <f t="shared" ca="1" si="12"/>
        <v>0</v>
      </c>
      <c r="BM13" s="434">
        <f t="shared" ca="1" si="12"/>
        <v>0</v>
      </c>
      <c r="BN13" s="434">
        <f t="shared" ca="1" si="12"/>
        <v>0</v>
      </c>
      <c r="BO13" s="434">
        <f t="shared" ca="1" si="12"/>
        <v>0</v>
      </c>
      <c r="BP13" s="434">
        <f t="shared" ca="1" si="12"/>
        <v>0</v>
      </c>
      <c r="BQ13" s="434">
        <f t="shared" ca="1" si="12"/>
        <v>0</v>
      </c>
      <c r="BR13" s="434">
        <f t="shared" ca="1" si="12"/>
        <v>0</v>
      </c>
      <c r="BS13" s="434">
        <f t="shared" ca="1" si="12"/>
        <v>0</v>
      </c>
      <c r="BT13" s="434">
        <f t="shared" ca="1" si="12"/>
        <v>0</v>
      </c>
      <c r="BU13" s="434">
        <f t="shared" ca="1" si="12"/>
        <v>0</v>
      </c>
      <c r="BV13" s="434">
        <f t="shared" ca="1" si="12"/>
        <v>0</v>
      </c>
      <c r="BW13" s="434">
        <f t="shared" ca="1" si="12"/>
        <v>0</v>
      </c>
      <c r="BX13" s="434">
        <f t="shared" ca="1" si="12"/>
        <v>0</v>
      </c>
      <c r="BY13" s="434">
        <f t="shared" ca="1" si="12"/>
        <v>0</v>
      </c>
      <c r="BZ13" s="434">
        <f t="shared" ca="1" si="12"/>
        <v>0</v>
      </c>
      <c r="CA13" s="434">
        <f t="shared" ca="1" si="12"/>
        <v>0</v>
      </c>
      <c r="CB13" s="434">
        <f t="shared" ca="1" si="12"/>
        <v>0</v>
      </c>
      <c r="CC13" s="434">
        <f t="shared" ca="1" si="12"/>
        <v>0</v>
      </c>
    </row>
    <row r="14" spans="1:81" hidden="1" x14ac:dyDescent="0.25">
      <c r="A14" s="137"/>
      <c r="B14" s="1128">
        <v>3</v>
      </c>
      <c r="C14" s="1102">
        <f ca="1">INDIRECT("'2PI. Fiche" &amp; $B14 &amp; "'!D12")</f>
        <v>0</v>
      </c>
      <c r="D14" s="1102">
        <f ca="1">INDIRECT("'2PI. Fiche" &amp; $B14 &amp; "'!D11")</f>
        <v>0</v>
      </c>
      <c r="E14" s="1136" t="str">
        <f ca="1">INDIRECT("'2PI. Fiche" &amp; $B14 &amp; "'!J2")</f>
        <v>Investissement</v>
      </c>
      <c r="F14" s="1104">
        <f ca="1">INDIRECT("'2PI. Fiche" &amp; $B14 &amp; "'!D14")</f>
        <v>0</v>
      </c>
      <c r="G14" s="1104" t="str">
        <f ca="1">IF(INDIRECT("'2PI. Fiche" &amp; $B14 &amp; "'!L2")=1,"",INDIRECT("'2PI. Fiche" &amp; $B14 &amp; "'!D15"))</f>
        <v/>
      </c>
      <c r="H14" s="1106" t="str">
        <f ca="1">IF(INDIRECT("'2PI. Fiche" &amp; $B14 &amp; "'!l2")=1,"",ROUND((G14-F14)/365,1))</f>
        <v/>
      </c>
      <c r="I14" s="1129">
        <f ca="1">SUM(Q14:AK14)</f>
        <v>0</v>
      </c>
      <c r="J14" s="1129">
        <f ca="1">SUM(Q15:AK15)</f>
        <v>0</v>
      </c>
      <c r="K14" s="1129">
        <f ca="1">I14-J14</f>
        <v>0</v>
      </c>
      <c r="L14" s="1124">
        <f ca="1">INDIRECT("'2PI. Fiche" &amp; $B14 &amp; "'!AA35")</f>
        <v>0</v>
      </c>
      <c r="M14" s="1138">
        <f ca="1">INDIRECT("'2PI. Fiche" &amp; $B14 &amp; "'!AA37")+INDIRECT("'2PI. Fiche" &amp; $B14 &amp; "'!AA38")</f>
        <v>0</v>
      </c>
      <c r="N14" s="1124">
        <f ca="1">INDIRECT("'2PI. Fiche" &amp; $B14 &amp; "'!AA36")</f>
        <v>0</v>
      </c>
      <c r="O14" s="1116">
        <f ca="1">INDIRECT("'2PI. Fiche" &amp; $B14 &amp; "'!AA61")</f>
        <v>0</v>
      </c>
      <c r="P14" s="171" t="s">
        <v>329</v>
      </c>
      <c r="Q14" s="874">
        <f ca="1">INDIRECT("'2PI. Fiche" &amp; $B14 &amp; "'!F43")</f>
        <v>0</v>
      </c>
      <c r="R14" s="874">
        <f ca="1">INDIRECT("'2PI. Fiche" &amp; $B14 &amp; "'!G43")</f>
        <v>0</v>
      </c>
      <c r="S14" s="874">
        <f ca="1">INDIRECT("'2PI. Fiche" &amp; $B14 &amp; "'!H43")</f>
        <v>0</v>
      </c>
      <c r="T14" s="874">
        <f ca="1">INDIRECT("'2PI. Fiche" &amp; $B14 &amp; "'!I43")</f>
        <v>0</v>
      </c>
      <c r="U14" s="874">
        <f ca="1">INDIRECT("'2PI. Fiche" &amp; $B14 &amp; "'!J43")</f>
        <v>0</v>
      </c>
      <c r="V14" s="874">
        <f ca="1">INDIRECT("'2PI. Fiche" &amp; $B14 &amp; "'!K43")</f>
        <v>0</v>
      </c>
      <c r="W14" s="874">
        <f ca="1">INDIRECT("'2PI. Fiche" &amp; $B14 &amp; "'!L43")</f>
        <v>0</v>
      </c>
      <c r="X14" s="874">
        <f ca="1">INDIRECT("'2PI. Fiche" &amp; $B14 &amp; "'!M43")</f>
        <v>0</v>
      </c>
      <c r="Y14" s="874">
        <f ca="1">INDIRECT("'2PI. Fiche" &amp; $B14 &amp; "'!N43")</f>
        <v>0</v>
      </c>
      <c r="Z14" s="874">
        <f ca="1">INDIRECT("'2PI. Fiche" &amp; $B14 &amp; "'!O43")</f>
        <v>0</v>
      </c>
      <c r="AA14" s="874">
        <f ca="1">INDIRECT("'2PI. Fiche" &amp; $B14 &amp; "'!P43")</f>
        <v>0</v>
      </c>
      <c r="AB14" s="874">
        <f ca="1">INDIRECT("'2PI. Fiche" &amp; $B14 &amp; "'!Q43")</f>
        <v>0</v>
      </c>
      <c r="AC14" s="874">
        <f ca="1">INDIRECT("'2PI. Fiche" &amp; $B14 &amp; "'!R43")</f>
        <v>0</v>
      </c>
      <c r="AD14" s="874">
        <f ca="1">INDIRECT("'2PI. Fiche" &amp; $B14 &amp; "'!S43")</f>
        <v>0</v>
      </c>
      <c r="AE14" s="874">
        <f ca="1">INDIRECT("'2PI. Fiche" &amp; $B14 &amp; "'!T43")</f>
        <v>0</v>
      </c>
      <c r="AF14" s="874">
        <f ca="1">INDIRECT("'2PI. Fiche" &amp; $B14 &amp; "'!U43")</f>
        <v>0</v>
      </c>
      <c r="AG14" s="874">
        <f ca="1">INDIRECT("'2PI. Fiche" &amp; $B14 &amp; "'!V43")</f>
        <v>0</v>
      </c>
      <c r="AH14" s="874">
        <f ca="1">INDIRECT("'2PI. Fiche" &amp; $B14 &amp; "'!W43")</f>
        <v>0</v>
      </c>
      <c r="AI14" s="874">
        <f ca="1">INDIRECT("'2PI. Fiche" &amp; $B14 &amp; "'!X43")</f>
        <v>0</v>
      </c>
      <c r="AJ14" s="874">
        <f ca="1">INDIRECT("'2PI. Fiche" &amp; $B14 &amp; "'!Y43")</f>
        <v>0</v>
      </c>
      <c r="AK14" s="874">
        <f ca="1">INDIRECT("'2PI. Fiche" &amp; $B14 &amp; "'!Z43")</f>
        <v>0</v>
      </c>
      <c r="AL14" s="433"/>
      <c r="AM14" s="434">
        <f t="shared" ref="AM14:BG14" ca="1" si="13">IF($E14=$AM$8,Q14,0)</f>
        <v>0</v>
      </c>
      <c r="AN14" s="434">
        <f t="shared" ca="1" si="13"/>
        <v>0</v>
      </c>
      <c r="AO14" s="434">
        <f t="shared" ca="1" si="13"/>
        <v>0</v>
      </c>
      <c r="AP14" s="434">
        <f t="shared" ca="1" si="13"/>
        <v>0</v>
      </c>
      <c r="AQ14" s="434">
        <f t="shared" ca="1" si="13"/>
        <v>0</v>
      </c>
      <c r="AR14" s="434">
        <f t="shared" ca="1" si="13"/>
        <v>0</v>
      </c>
      <c r="AS14" s="434">
        <f t="shared" ca="1" si="13"/>
        <v>0</v>
      </c>
      <c r="AT14" s="434">
        <f t="shared" ca="1" si="13"/>
        <v>0</v>
      </c>
      <c r="AU14" s="434">
        <f t="shared" ca="1" si="13"/>
        <v>0</v>
      </c>
      <c r="AV14" s="434">
        <f t="shared" ca="1" si="13"/>
        <v>0</v>
      </c>
      <c r="AW14" s="434">
        <f t="shared" ca="1" si="13"/>
        <v>0</v>
      </c>
      <c r="AX14" s="434">
        <f t="shared" ca="1" si="13"/>
        <v>0</v>
      </c>
      <c r="AY14" s="434">
        <f t="shared" ca="1" si="13"/>
        <v>0</v>
      </c>
      <c r="AZ14" s="434">
        <f t="shared" ca="1" si="13"/>
        <v>0</v>
      </c>
      <c r="BA14" s="434">
        <f t="shared" ca="1" si="13"/>
        <v>0</v>
      </c>
      <c r="BB14" s="434">
        <f t="shared" ca="1" si="13"/>
        <v>0</v>
      </c>
      <c r="BC14" s="434">
        <f t="shared" ca="1" si="13"/>
        <v>0</v>
      </c>
      <c r="BD14" s="434">
        <f t="shared" ca="1" si="13"/>
        <v>0</v>
      </c>
      <c r="BE14" s="434">
        <f t="shared" ca="1" si="13"/>
        <v>0</v>
      </c>
      <c r="BF14" s="434">
        <f t="shared" ca="1" si="13"/>
        <v>0</v>
      </c>
      <c r="BG14" s="434">
        <f t="shared" ca="1" si="13"/>
        <v>0</v>
      </c>
      <c r="BH14" s="435"/>
      <c r="BI14" s="434">
        <f t="shared" ref="BI14:CC14" ca="1" si="14">IF($E14=$BI$8,Q14,0)</f>
        <v>0</v>
      </c>
      <c r="BJ14" s="434">
        <f t="shared" ca="1" si="14"/>
        <v>0</v>
      </c>
      <c r="BK14" s="434">
        <f t="shared" ca="1" si="14"/>
        <v>0</v>
      </c>
      <c r="BL14" s="434">
        <f t="shared" ca="1" si="14"/>
        <v>0</v>
      </c>
      <c r="BM14" s="434">
        <f t="shared" ca="1" si="14"/>
        <v>0</v>
      </c>
      <c r="BN14" s="434">
        <f t="shared" ca="1" si="14"/>
        <v>0</v>
      </c>
      <c r="BO14" s="434">
        <f t="shared" ca="1" si="14"/>
        <v>0</v>
      </c>
      <c r="BP14" s="434">
        <f t="shared" ca="1" si="14"/>
        <v>0</v>
      </c>
      <c r="BQ14" s="434">
        <f t="shared" ca="1" si="14"/>
        <v>0</v>
      </c>
      <c r="BR14" s="434">
        <f t="shared" ca="1" si="14"/>
        <v>0</v>
      </c>
      <c r="BS14" s="434">
        <f t="shared" ca="1" si="14"/>
        <v>0</v>
      </c>
      <c r="BT14" s="434">
        <f t="shared" ca="1" si="14"/>
        <v>0</v>
      </c>
      <c r="BU14" s="434">
        <f t="shared" ca="1" si="14"/>
        <v>0</v>
      </c>
      <c r="BV14" s="434">
        <f t="shared" ca="1" si="14"/>
        <v>0</v>
      </c>
      <c r="BW14" s="434">
        <f t="shared" ca="1" si="14"/>
        <v>0</v>
      </c>
      <c r="BX14" s="434">
        <f t="shared" ca="1" si="14"/>
        <v>0</v>
      </c>
      <c r="BY14" s="434">
        <f t="shared" ca="1" si="14"/>
        <v>0</v>
      </c>
      <c r="BZ14" s="434">
        <f t="shared" ca="1" si="14"/>
        <v>0</v>
      </c>
      <c r="CA14" s="434">
        <f t="shared" ca="1" si="14"/>
        <v>0</v>
      </c>
      <c r="CB14" s="434">
        <f t="shared" ca="1" si="14"/>
        <v>0</v>
      </c>
      <c r="CC14" s="434">
        <f t="shared" ca="1" si="14"/>
        <v>0</v>
      </c>
    </row>
    <row r="15" spans="1:81" hidden="1" x14ac:dyDescent="0.25">
      <c r="A15" s="137"/>
      <c r="B15" s="1128"/>
      <c r="C15" s="1103"/>
      <c r="D15" s="1103"/>
      <c r="E15" s="1137"/>
      <c r="F15" s="1105"/>
      <c r="G15" s="1105"/>
      <c r="H15" s="1107"/>
      <c r="I15" s="1130"/>
      <c r="J15" s="1130"/>
      <c r="K15" s="1130"/>
      <c r="L15" s="1125"/>
      <c r="M15" s="1139"/>
      <c r="N15" s="1125"/>
      <c r="O15" s="1117"/>
      <c r="P15" s="172" t="s">
        <v>330</v>
      </c>
      <c r="Q15" s="875">
        <f ca="1">INDIRECT("'2PI. Fiche" &amp; $B14 &amp; "'!F48")</f>
        <v>0</v>
      </c>
      <c r="R15" s="875">
        <f ca="1">INDIRECT("'2PI. Fiche" &amp; $B14 &amp; "'!G48")</f>
        <v>0</v>
      </c>
      <c r="S15" s="875">
        <f ca="1">INDIRECT("'2PI. Fiche" &amp; $B14 &amp; "'!H48")</f>
        <v>0</v>
      </c>
      <c r="T15" s="875">
        <f ca="1">INDIRECT("'2PI. Fiche" &amp; $B14 &amp; "'!I48")</f>
        <v>0</v>
      </c>
      <c r="U15" s="875">
        <f ca="1">INDIRECT("'2PI. Fiche" &amp; $B14 &amp; "'!J48")</f>
        <v>0</v>
      </c>
      <c r="V15" s="875">
        <f ca="1">INDIRECT("'2PI. Fiche" &amp; $B14 &amp; "'!K48")</f>
        <v>0</v>
      </c>
      <c r="W15" s="875">
        <f ca="1">INDIRECT("'2PI. Fiche" &amp; $B14 &amp; "'!L48")</f>
        <v>0</v>
      </c>
      <c r="X15" s="875">
        <f ca="1">INDIRECT("'2PI. Fiche" &amp; $B14 &amp; "'!M48")</f>
        <v>0</v>
      </c>
      <c r="Y15" s="875">
        <f ca="1">INDIRECT("'2PI. Fiche" &amp; $B14 &amp; "'!N48")</f>
        <v>0</v>
      </c>
      <c r="Z15" s="875">
        <f ca="1">INDIRECT("'2PI. Fiche" &amp; $B14 &amp; "'!O48")</f>
        <v>0</v>
      </c>
      <c r="AA15" s="875">
        <f ca="1">INDIRECT("'2PI. Fiche" &amp; $B14 &amp; "'!P48")</f>
        <v>0</v>
      </c>
      <c r="AB15" s="875">
        <f ca="1">INDIRECT("'2PI. Fiche" &amp; $B14 &amp; "'!Q48")</f>
        <v>0</v>
      </c>
      <c r="AC15" s="875">
        <f ca="1">INDIRECT("'2PI. Fiche" &amp; $B14 &amp; "'!R48")</f>
        <v>0</v>
      </c>
      <c r="AD15" s="875">
        <f ca="1">INDIRECT("'2PI. Fiche" &amp; $B14 &amp; "'!S48")</f>
        <v>0</v>
      </c>
      <c r="AE15" s="875">
        <f ca="1">INDIRECT("'2PI. Fiche" &amp; $B14 &amp; "'!T48")</f>
        <v>0</v>
      </c>
      <c r="AF15" s="875">
        <f ca="1">INDIRECT("'2PI. Fiche" &amp; $B14 &amp; "'!U48")</f>
        <v>0</v>
      </c>
      <c r="AG15" s="875">
        <f ca="1">INDIRECT("'2PI. Fiche" &amp; $B14 &amp; "'!V48")</f>
        <v>0</v>
      </c>
      <c r="AH15" s="875">
        <f ca="1">INDIRECT("'2PI. Fiche" &amp; $B14 &amp; "'!W48")</f>
        <v>0</v>
      </c>
      <c r="AI15" s="875">
        <f ca="1">INDIRECT("'2PI. Fiche" &amp; $B14 &amp; "'!X48")</f>
        <v>0</v>
      </c>
      <c r="AJ15" s="875">
        <f ca="1">INDIRECT("'2PI. Fiche" &amp; $B14 &amp; "'!Y48")</f>
        <v>0</v>
      </c>
      <c r="AK15" s="875">
        <f ca="1">INDIRECT("'2PI. Fiche" &amp; $B14 &amp; "'!Z48")</f>
        <v>0</v>
      </c>
      <c r="AL15" s="433"/>
      <c r="AM15" s="434">
        <f t="shared" ref="AM15:BG15" ca="1" si="15">IF($E14=$AM$8,Q15,0)</f>
        <v>0</v>
      </c>
      <c r="AN15" s="434">
        <f t="shared" ca="1" si="15"/>
        <v>0</v>
      </c>
      <c r="AO15" s="434">
        <f t="shared" ca="1" si="15"/>
        <v>0</v>
      </c>
      <c r="AP15" s="434">
        <f t="shared" ca="1" si="15"/>
        <v>0</v>
      </c>
      <c r="AQ15" s="434">
        <f t="shared" ca="1" si="15"/>
        <v>0</v>
      </c>
      <c r="AR15" s="434">
        <f t="shared" ca="1" si="15"/>
        <v>0</v>
      </c>
      <c r="AS15" s="434">
        <f t="shared" ca="1" si="15"/>
        <v>0</v>
      </c>
      <c r="AT15" s="434">
        <f t="shared" ca="1" si="15"/>
        <v>0</v>
      </c>
      <c r="AU15" s="434">
        <f t="shared" ca="1" si="15"/>
        <v>0</v>
      </c>
      <c r="AV15" s="434">
        <f t="shared" ca="1" si="15"/>
        <v>0</v>
      </c>
      <c r="AW15" s="434">
        <f t="shared" ca="1" si="15"/>
        <v>0</v>
      </c>
      <c r="AX15" s="434">
        <f t="shared" ca="1" si="15"/>
        <v>0</v>
      </c>
      <c r="AY15" s="434">
        <f t="shared" ca="1" si="15"/>
        <v>0</v>
      </c>
      <c r="AZ15" s="434">
        <f t="shared" ca="1" si="15"/>
        <v>0</v>
      </c>
      <c r="BA15" s="434">
        <f t="shared" ca="1" si="15"/>
        <v>0</v>
      </c>
      <c r="BB15" s="434">
        <f t="shared" ca="1" si="15"/>
        <v>0</v>
      </c>
      <c r="BC15" s="434">
        <f t="shared" ca="1" si="15"/>
        <v>0</v>
      </c>
      <c r="BD15" s="434">
        <f t="shared" ca="1" si="15"/>
        <v>0</v>
      </c>
      <c r="BE15" s="434">
        <f t="shared" ca="1" si="15"/>
        <v>0</v>
      </c>
      <c r="BF15" s="434">
        <f t="shared" ca="1" si="15"/>
        <v>0</v>
      </c>
      <c r="BG15" s="434">
        <f t="shared" ca="1" si="15"/>
        <v>0</v>
      </c>
      <c r="BH15" s="435"/>
      <c r="BI15" s="434">
        <f t="shared" ref="BI15:CC15" ca="1" si="16">IF($E14=$BI$8,Q15,0)</f>
        <v>0</v>
      </c>
      <c r="BJ15" s="434">
        <f t="shared" ca="1" si="16"/>
        <v>0</v>
      </c>
      <c r="BK15" s="434">
        <f t="shared" ca="1" si="16"/>
        <v>0</v>
      </c>
      <c r="BL15" s="434">
        <f t="shared" ca="1" si="16"/>
        <v>0</v>
      </c>
      <c r="BM15" s="434">
        <f t="shared" ca="1" si="16"/>
        <v>0</v>
      </c>
      <c r="BN15" s="434">
        <f t="shared" ca="1" si="16"/>
        <v>0</v>
      </c>
      <c r="BO15" s="434">
        <f t="shared" ca="1" si="16"/>
        <v>0</v>
      </c>
      <c r="BP15" s="434">
        <f t="shared" ca="1" si="16"/>
        <v>0</v>
      </c>
      <c r="BQ15" s="434">
        <f t="shared" ca="1" si="16"/>
        <v>0</v>
      </c>
      <c r="BR15" s="434">
        <f t="shared" ca="1" si="16"/>
        <v>0</v>
      </c>
      <c r="BS15" s="434">
        <f t="shared" ca="1" si="16"/>
        <v>0</v>
      </c>
      <c r="BT15" s="434">
        <f t="shared" ca="1" si="16"/>
        <v>0</v>
      </c>
      <c r="BU15" s="434">
        <f t="shared" ca="1" si="16"/>
        <v>0</v>
      </c>
      <c r="BV15" s="434">
        <f t="shared" ca="1" si="16"/>
        <v>0</v>
      </c>
      <c r="BW15" s="434">
        <f t="shared" ca="1" si="16"/>
        <v>0</v>
      </c>
      <c r="BX15" s="434">
        <f t="shared" ca="1" si="16"/>
        <v>0</v>
      </c>
      <c r="BY15" s="434">
        <f t="shared" ca="1" si="16"/>
        <v>0</v>
      </c>
      <c r="BZ15" s="434">
        <f t="shared" ca="1" si="16"/>
        <v>0</v>
      </c>
      <c r="CA15" s="434">
        <f t="shared" ca="1" si="16"/>
        <v>0</v>
      </c>
      <c r="CB15" s="434">
        <f t="shared" ca="1" si="16"/>
        <v>0</v>
      </c>
      <c r="CC15" s="434">
        <f t="shared" ca="1" si="16"/>
        <v>0</v>
      </c>
    </row>
    <row r="16" spans="1:81" hidden="1" x14ac:dyDescent="0.25">
      <c r="A16" s="137"/>
      <c r="B16" s="1133">
        <v>4</v>
      </c>
      <c r="C16" s="1122">
        <f ca="1">INDIRECT("'2PI. Fiche" &amp; $B16 &amp; "'!D12")</f>
        <v>0</v>
      </c>
      <c r="D16" s="1122">
        <f ca="1">INDIRECT("'2PI. Fiche" &amp; $B16 &amp; "'!D11")</f>
        <v>0</v>
      </c>
      <c r="E16" s="1134" t="str">
        <f ca="1">INDIRECT("'2PI. Fiche" &amp; $B16 &amp; "'!J2")</f>
        <v>Investissement</v>
      </c>
      <c r="F16" s="1110">
        <f ca="1">INDIRECT("'2PI. Fiche" &amp; $B16 &amp; "'!D14")</f>
        <v>0</v>
      </c>
      <c r="G16" s="1110" t="str">
        <f ca="1">IF(INDIRECT("'2PI. Fiche" &amp; $B16 &amp; "'!L2")=1,"",INDIRECT("'2PI. Fiche" &amp; $B16 &amp; "'!D15"))</f>
        <v/>
      </c>
      <c r="H16" s="1100" t="str">
        <f ca="1">IF(INDIRECT("'2PI. Fiche" &amp; $B16 &amp; "'!l2")=1,"",ROUND((G16-F16)/365,1))</f>
        <v/>
      </c>
      <c r="I16" s="1131">
        <f ca="1">SUM(Q16:AK16)</f>
        <v>0</v>
      </c>
      <c r="J16" s="1131">
        <f ca="1">SUM(Q17:AK17)</f>
        <v>0</v>
      </c>
      <c r="K16" s="1131">
        <f ca="1">I16-J16</f>
        <v>0</v>
      </c>
      <c r="L16" s="1120">
        <f ca="1">INDIRECT("'2PI. Fiche" &amp; $B16 &amp; "'!AA35")</f>
        <v>0</v>
      </c>
      <c r="M16" s="1140">
        <f ca="1">INDIRECT("'2PI. Fiche" &amp; $B16 &amp; "'!AA37")+INDIRECT("'2PI. Fiche" &amp; $B16 &amp; "'!AA38")</f>
        <v>0</v>
      </c>
      <c r="N16" s="1120">
        <f ca="1">INDIRECT("'2PI. Fiche" &amp; $B16 &amp; "'!AA36")</f>
        <v>0</v>
      </c>
      <c r="O16" s="1118">
        <f ca="1">INDIRECT("'2PI. Fiche" &amp; $B16 &amp; "'!AA61")</f>
        <v>0</v>
      </c>
      <c r="P16" s="171" t="s">
        <v>329</v>
      </c>
      <c r="Q16" s="874">
        <f ca="1">INDIRECT("'2PI. Fiche" &amp; $B16 &amp; "'!F43")</f>
        <v>0</v>
      </c>
      <c r="R16" s="874">
        <f ca="1">INDIRECT("'2PI. Fiche" &amp; $B16 &amp; "'!G43")</f>
        <v>0</v>
      </c>
      <c r="S16" s="874">
        <f ca="1">INDIRECT("'2PI. Fiche" &amp; $B16 &amp; "'!H43")</f>
        <v>0</v>
      </c>
      <c r="T16" s="874">
        <f ca="1">INDIRECT("'2PI. Fiche" &amp; $B16 &amp; "'!I43")</f>
        <v>0</v>
      </c>
      <c r="U16" s="874">
        <f ca="1">INDIRECT("'2PI. Fiche" &amp; $B16 &amp; "'!J43")</f>
        <v>0</v>
      </c>
      <c r="V16" s="874">
        <f ca="1">INDIRECT("'2PI. Fiche" &amp; $B16 &amp; "'!K43")</f>
        <v>0</v>
      </c>
      <c r="W16" s="874">
        <f ca="1">INDIRECT("'2PI. Fiche" &amp; $B16 &amp; "'!L43")</f>
        <v>0</v>
      </c>
      <c r="X16" s="874">
        <f ca="1">INDIRECT("'2PI. Fiche" &amp; $B16 &amp; "'!M43")</f>
        <v>0</v>
      </c>
      <c r="Y16" s="874">
        <f ca="1">INDIRECT("'2PI. Fiche" &amp; $B16 &amp; "'!N43")</f>
        <v>0</v>
      </c>
      <c r="Z16" s="874">
        <f ca="1">INDIRECT("'2PI. Fiche" &amp; $B16 &amp; "'!O43")</f>
        <v>0</v>
      </c>
      <c r="AA16" s="874">
        <f ca="1">INDIRECT("'2PI. Fiche" &amp; $B16 &amp; "'!P43")</f>
        <v>0</v>
      </c>
      <c r="AB16" s="874">
        <f ca="1">INDIRECT("'2PI. Fiche" &amp; $B16 &amp; "'!Q43")</f>
        <v>0</v>
      </c>
      <c r="AC16" s="874">
        <f ca="1">INDIRECT("'2PI. Fiche" &amp; $B16 &amp; "'!R43")</f>
        <v>0</v>
      </c>
      <c r="AD16" s="874">
        <f ca="1">INDIRECT("'2PI. Fiche" &amp; $B16 &amp; "'!S43")</f>
        <v>0</v>
      </c>
      <c r="AE16" s="874">
        <f ca="1">INDIRECT("'2PI. Fiche" &amp; $B16 &amp; "'!T43")</f>
        <v>0</v>
      </c>
      <c r="AF16" s="874">
        <f ca="1">INDIRECT("'2PI. Fiche" &amp; $B16 &amp; "'!U43")</f>
        <v>0</v>
      </c>
      <c r="AG16" s="874">
        <f ca="1">INDIRECT("'2PI. Fiche" &amp; $B16 &amp; "'!V43")</f>
        <v>0</v>
      </c>
      <c r="AH16" s="874">
        <f ca="1">INDIRECT("'2PI. Fiche" &amp; $B16 &amp; "'!W43")</f>
        <v>0</v>
      </c>
      <c r="AI16" s="874">
        <f ca="1">INDIRECT("'2PI. Fiche" &amp; $B16 &amp; "'!X43")</f>
        <v>0</v>
      </c>
      <c r="AJ16" s="874">
        <f ca="1">INDIRECT("'2PI. Fiche" &amp; $B16 &amp; "'!Y43")</f>
        <v>0</v>
      </c>
      <c r="AK16" s="874">
        <f ca="1">INDIRECT("'2PI. Fiche" &amp; $B16 &amp; "'!Z43")</f>
        <v>0</v>
      </c>
      <c r="AL16" s="433"/>
      <c r="AM16" s="434">
        <f t="shared" ref="AM16:BG16" ca="1" si="17">IF($E16=$AM$8,Q16,0)</f>
        <v>0</v>
      </c>
      <c r="AN16" s="434">
        <f t="shared" ca="1" si="17"/>
        <v>0</v>
      </c>
      <c r="AO16" s="434">
        <f t="shared" ca="1" si="17"/>
        <v>0</v>
      </c>
      <c r="AP16" s="434">
        <f t="shared" ca="1" si="17"/>
        <v>0</v>
      </c>
      <c r="AQ16" s="434">
        <f t="shared" ca="1" si="17"/>
        <v>0</v>
      </c>
      <c r="AR16" s="434">
        <f t="shared" ca="1" si="17"/>
        <v>0</v>
      </c>
      <c r="AS16" s="434">
        <f t="shared" ca="1" si="17"/>
        <v>0</v>
      </c>
      <c r="AT16" s="434">
        <f t="shared" ca="1" si="17"/>
        <v>0</v>
      </c>
      <c r="AU16" s="434">
        <f t="shared" ca="1" si="17"/>
        <v>0</v>
      </c>
      <c r="AV16" s="434">
        <f t="shared" ca="1" si="17"/>
        <v>0</v>
      </c>
      <c r="AW16" s="434">
        <f t="shared" ca="1" si="17"/>
        <v>0</v>
      </c>
      <c r="AX16" s="434">
        <f t="shared" ca="1" si="17"/>
        <v>0</v>
      </c>
      <c r="AY16" s="434">
        <f t="shared" ca="1" si="17"/>
        <v>0</v>
      </c>
      <c r="AZ16" s="434">
        <f t="shared" ca="1" si="17"/>
        <v>0</v>
      </c>
      <c r="BA16" s="434">
        <f t="shared" ca="1" si="17"/>
        <v>0</v>
      </c>
      <c r="BB16" s="434">
        <f t="shared" ca="1" si="17"/>
        <v>0</v>
      </c>
      <c r="BC16" s="434">
        <f t="shared" ca="1" si="17"/>
        <v>0</v>
      </c>
      <c r="BD16" s="434">
        <f t="shared" ca="1" si="17"/>
        <v>0</v>
      </c>
      <c r="BE16" s="434">
        <f t="shared" ca="1" si="17"/>
        <v>0</v>
      </c>
      <c r="BF16" s="434">
        <f t="shared" ca="1" si="17"/>
        <v>0</v>
      </c>
      <c r="BG16" s="434">
        <f t="shared" ca="1" si="17"/>
        <v>0</v>
      </c>
      <c r="BH16" s="435"/>
      <c r="BI16" s="434">
        <f t="shared" ref="BI16:CC16" ca="1" si="18">IF($E16=$BI$8,Q16,0)</f>
        <v>0</v>
      </c>
      <c r="BJ16" s="434">
        <f t="shared" ca="1" si="18"/>
        <v>0</v>
      </c>
      <c r="BK16" s="434">
        <f t="shared" ca="1" si="18"/>
        <v>0</v>
      </c>
      <c r="BL16" s="434">
        <f t="shared" ca="1" si="18"/>
        <v>0</v>
      </c>
      <c r="BM16" s="434">
        <f t="shared" ca="1" si="18"/>
        <v>0</v>
      </c>
      <c r="BN16" s="434">
        <f t="shared" ca="1" si="18"/>
        <v>0</v>
      </c>
      <c r="BO16" s="434">
        <f t="shared" ca="1" si="18"/>
        <v>0</v>
      </c>
      <c r="BP16" s="434">
        <f t="shared" ca="1" si="18"/>
        <v>0</v>
      </c>
      <c r="BQ16" s="434">
        <f t="shared" ca="1" si="18"/>
        <v>0</v>
      </c>
      <c r="BR16" s="434">
        <f t="shared" ca="1" si="18"/>
        <v>0</v>
      </c>
      <c r="BS16" s="434">
        <f t="shared" ca="1" si="18"/>
        <v>0</v>
      </c>
      <c r="BT16" s="434">
        <f t="shared" ca="1" si="18"/>
        <v>0</v>
      </c>
      <c r="BU16" s="434">
        <f t="shared" ca="1" si="18"/>
        <v>0</v>
      </c>
      <c r="BV16" s="434">
        <f t="shared" ca="1" si="18"/>
        <v>0</v>
      </c>
      <c r="BW16" s="434">
        <f t="shared" ca="1" si="18"/>
        <v>0</v>
      </c>
      <c r="BX16" s="434">
        <f t="shared" ca="1" si="18"/>
        <v>0</v>
      </c>
      <c r="BY16" s="434">
        <f t="shared" ca="1" si="18"/>
        <v>0</v>
      </c>
      <c r="BZ16" s="434">
        <f t="shared" ca="1" si="18"/>
        <v>0</v>
      </c>
      <c r="CA16" s="434">
        <f t="shared" ca="1" si="18"/>
        <v>0</v>
      </c>
      <c r="CB16" s="434">
        <f t="shared" ca="1" si="18"/>
        <v>0</v>
      </c>
      <c r="CC16" s="434">
        <f t="shared" ca="1" si="18"/>
        <v>0</v>
      </c>
    </row>
    <row r="17" spans="1:81" hidden="1" x14ac:dyDescent="0.25">
      <c r="A17" s="137"/>
      <c r="B17" s="1133"/>
      <c r="C17" s="1123"/>
      <c r="D17" s="1123"/>
      <c r="E17" s="1135"/>
      <c r="F17" s="1111"/>
      <c r="G17" s="1111"/>
      <c r="H17" s="1101"/>
      <c r="I17" s="1132"/>
      <c r="J17" s="1132"/>
      <c r="K17" s="1132"/>
      <c r="L17" s="1121"/>
      <c r="M17" s="1141"/>
      <c r="N17" s="1121"/>
      <c r="O17" s="1119"/>
      <c r="P17" s="172" t="s">
        <v>330</v>
      </c>
      <c r="Q17" s="875">
        <f ca="1">INDIRECT("'2PI. Fiche" &amp; $B16 &amp; "'!F48")</f>
        <v>0</v>
      </c>
      <c r="R17" s="875">
        <f ca="1">INDIRECT("'2PI. Fiche" &amp; $B16 &amp; "'!G48")</f>
        <v>0</v>
      </c>
      <c r="S17" s="875">
        <f ca="1">INDIRECT("'2PI. Fiche" &amp; $B16 &amp; "'!H48")</f>
        <v>0</v>
      </c>
      <c r="T17" s="875">
        <f ca="1">INDIRECT("'2PI. Fiche" &amp; $B16 &amp; "'!I48")</f>
        <v>0</v>
      </c>
      <c r="U17" s="875">
        <f ca="1">INDIRECT("'2PI. Fiche" &amp; $B16 &amp; "'!J48")</f>
        <v>0</v>
      </c>
      <c r="V17" s="875">
        <f ca="1">INDIRECT("'2PI. Fiche" &amp; $B16 &amp; "'!K48")</f>
        <v>0</v>
      </c>
      <c r="W17" s="875">
        <f ca="1">INDIRECT("'2PI. Fiche" &amp; $B16 &amp; "'!L48")</f>
        <v>0</v>
      </c>
      <c r="X17" s="875">
        <f ca="1">INDIRECT("'2PI. Fiche" &amp; $B16 &amp; "'!M48")</f>
        <v>0</v>
      </c>
      <c r="Y17" s="875">
        <f ca="1">INDIRECT("'2PI. Fiche" &amp; $B16 &amp; "'!N48")</f>
        <v>0</v>
      </c>
      <c r="Z17" s="875">
        <f ca="1">INDIRECT("'2PI. Fiche" &amp; $B16 &amp; "'!O48")</f>
        <v>0</v>
      </c>
      <c r="AA17" s="875">
        <f ca="1">INDIRECT("'2PI. Fiche" &amp; $B16 &amp; "'!P48")</f>
        <v>0</v>
      </c>
      <c r="AB17" s="875">
        <f ca="1">INDIRECT("'2PI. Fiche" &amp; $B16 &amp; "'!Q48")</f>
        <v>0</v>
      </c>
      <c r="AC17" s="875">
        <f ca="1">INDIRECT("'2PI. Fiche" &amp; $B16 &amp; "'!R48")</f>
        <v>0</v>
      </c>
      <c r="AD17" s="875">
        <f ca="1">INDIRECT("'2PI. Fiche" &amp; $B16 &amp; "'!S48")</f>
        <v>0</v>
      </c>
      <c r="AE17" s="875">
        <f ca="1">INDIRECT("'2PI. Fiche" &amp; $B16 &amp; "'!T48")</f>
        <v>0</v>
      </c>
      <c r="AF17" s="875">
        <f ca="1">INDIRECT("'2PI. Fiche" &amp; $B16 &amp; "'!U48")</f>
        <v>0</v>
      </c>
      <c r="AG17" s="875">
        <f ca="1">INDIRECT("'2PI. Fiche" &amp; $B16 &amp; "'!V48")</f>
        <v>0</v>
      </c>
      <c r="AH17" s="875">
        <f ca="1">INDIRECT("'2PI. Fiche" &amp; $B16 &amp; "'!W48")</f>
        <v>0</v>
      </c>
      <c r="AI17" s="875">
        <f ca="1">INDIRECT("'2PI. Fiche" &amp; $B16 &amp; "'!X48")</f>
        <v>0</v>
      </c>
      <c r="AJ17" s="875">
        <f ca="1">INDIRECT("'2PI. Fiche" &amp; $B16 &amp; "'!Y48")</f>
        <v>0</v>
      </c>
      <c r="AK17" s="875">
        <f ca="1">INDIRECT("'2PI. Fiche" &amp; $B16 &amp; "'!Z48")</f>
        <v>0</v>
      </c>
      <c r="AL17" s="433"/>
      <c r="AM17" s="434">
        <f t="shared" ref="AM17:BG17" ca="1" si="19">IF($E16=$AM$8,Q17,0)</f>
        <v>0</v>
      </c>
      <c r="AN17" s="434">
        <f t="shared" ca="1" si="19"/>
        <v>0</v>
      </c>
      <c r="AO17" s="434">
        <f t="shared" ca="1" si="19"/>
        <v>0</v>
      </c>
      <c r="AP17" s="434">
        <f t="shared" ca="1" si="19"/>
        <v>0</v>
      </c>
      <c r="AQ17" s="434">
        <f t="shared" ca="1" si="19"/>
        <v>0</v>
      </c>
      <c r="AR17" s="434">
        <f t="shared" ca="1" si="19"/>
        <v>0</v>
      </c>
      <c r="AS17" s="434">
        <f t="shared" ca="1" si="19"/>
        <v>0</v>
      </c>
      <c r="AT17" s="434">
        <f t="shared" ca="1" si="19"/>
        <v>0</v>
      </c>
      <c r="AU17" s="434">
        <f t="shared" ca="1" si="19"/>
        <v>0</v>
      </c>
      <c r="AV17" s="434">
        <f t="shared" ca="1" si="19"/>
        <v>0</v>
      </c>
      <c r="AW17" s="434">
        <f t="shared" ca="1" si="19"/>
        <v>0</v>
      </c>
      <c r="AX17" s="434">
        <f t="shared" ca="1" si="19"/>
        <v>0</v>
      </c>
      <c r="AY17" s="434">
        <f t="shared" ca="1" si="19"/>
        <v>0</v>
      </c>
      <c r="AZ17" s="434">
        <f t="shared" ca="1" si="19"/>
        <v>0</v>
      </c>
      <c r="BA17" s="434">
        <f t="shared" ca="1" si="19"/>
        <v>0</v>
      </c>
      <c r="BB17" s="434">
        <f t="shared" ca="1" si="19"/>
        <v>0</v>
      </c>
      <c r="BC17" s="434">
        <f t="shared" ca="1" si="19"/>
        <v>0</v>
      </c>
      <c r="BD17" s="434">
        <f t="shared" ca="1" si="19"/>
        <v>0</v>
      </c>
      <c r="BE17" s="434">
        <f t="shared" ca="1" si="19"/>
        <v>0</v>
      </c>
      <c r="BF17" s="434">
        <f t="shared" ca="1" si="19"/>
        <v>0</v>
      </c>
      <c r="BG17" s="434">
        <f t="shared" ca="1" si="19"/>
        <v>0</v>
      </c>
      <c r="BH17" s="435"/>
      <c r="BI17" s="434">
        <f t="shared" ref="BI17:CC17" ca="1" si="20">IF($E16=$BI$8,Q17,0)</f>
        <v>0</v>
      </c>
      <c r="BJ17" s="434">
        <f t="shared" ca="1" si="20"/>
        <v>0</v>
      </c>
      <c r="BK17" s="434">
        <f t="shared" ca="1" si="20"/>
        <v>0</v>
      </c>
      <c r="BL17" s="434">
        <f t="shared" ca="1" si="20"/>
        <v>0</v>
      </c>
      <c r="BM17" s="434">
        <f t="shared" ca="1" si="20"/>
        <v>0</v>
      </c>
      <c r="BN17" s="434">
        <f t="shared" ca="1" si="20"/>
        <v>0</v>
      </c>
      <c r="BO17" s="434">
        <f t="shared" ca="1" si="20"/>
        <v>0</v>
      </c>
      <c r="BP17" s="434">
        <f t="shared" ca="1" si="20"/>
        <v>0</v>
      </c>
      <c r="BQ17" s="434">
        <f t="shared" ca="1" si="20"/>
        <v>0</v>
      </c>
      <c r="BR17" s="434">
        <f t="shared" ca="1" si="20"/>
        <v>0</v>
      </c>
      <c r="BS17" s="434">
        <f t="shared" ca="1" si="20"/>
        <v>0</v>
      </c>
      <c r="BT17" s="434">
        <f t="shared" ca="1" si="20"/>
        <v>0</v>
      </c>
      <c r="BU17" s="434">
        <f t="shared" ca="1" si="20"/>
        <v>0</v>
      </c>
      <c r="BV17" s="434">
        <f t="shared" ca="1" si="20"/>
        <v>0</v>
      </c>
      <c r="BW17" s="434">
        <f t="shared" ca="1" si="20"/>
        <v>0</v>
      </c>
      <c r="BX17" s="434">
        <f t="shared" ca="1" si="20"/>
        <v>0</v>
      </c>
      <c r="BY17" s="434">
        <f t="shared" ca="1" si="20"/>
        <v>0</v>
      </c>
      <c r="BZ17" s="434">
        <f t="shared" ca="1" si="20"/>
        <v>0</v>
      </c>
      <c r="CA17" s="434">
        <f t="shared" ca="1" si="20"/>
        <v>0</v>
      </c>
      <c r="CB17" s="434">
        <f t="shared" ca="1" si="20"/>
        <v>0</v>
      </c>
      <c r="CC17" s="434">
        <f t="shared" ca="1" si="20"/>
        <v>0</v>
      </c>
    </row>
    <row r="18" spans="1:81" hidden="1" x14ac:dyDescent="0.25">
      <c r="A18" s="137"/>
      <c r="B18" s="1128">
        <v>5</v>
      </c>
      <c r="C18" s="1102">
        <f ca="1">INDIRECT("'2PI. Fiche" &amp; $B18 &amp; "'!D12")</f>
        <v>0</v>
      </c>
      <c r="D18" s="1102">
        <f ca="1">INDIRECT("'2PI. Fiche" &amp; $B18 &amp; "'!D11")</f>
        <v>0</v>
      </c>
      <c r="E18" s="1136" t="str">
        <f ca="1">INDIRECT("'2PI. Fiche" &amp; $B18 &amp; "'!J2")</f>
        <v>Investissement</v>
      </c>
      <c r="F18" s="1104">
        <f ca="1">INDIRECT("'2PI. Fiche" &amp; $B18 &amp; "'!D14")</f>
        <v>0</v>
      </c>
      <c r="G18" s="1104" t="str">
        <f ca="1">IF(INDIRECT("'2PI. Fiche" &amp; $B18 &amp; "'!L2")=1,"",INDIRECT("'2PI. Fiche" &amp; $B18 &amp; "'!D15"))</f>
        <v/>
      </c>
      <c r="H18" s="1106" t="str">
        <f ca="1">IF(INDIRECT("'2PI. Fiche" &amp; $B18 &amp; "'!l2")=1,"",ROUND((G18-F18)/365,1))</f>
        <v/>
      </c>
      <c r="I18" s="1129">
        <f ca="1">SUM(Q18:AK18)</f>
        <v>0</v>
      </c>
      <c r="J18" s="1129">
        <f ca="1">SUM(Q19:AK19)</f>
        <v>0</v>
      </c>
      <c r="K18" s="1129">
        <f ca="1">I18-J18</f>
        <v>0</v>
      </c>
      <c r="L18" s="1124">
        <f ca="1">INDIRECT("'2PI. Fiche" &amp; $B18 &amp; "'!AA35")</f>
        <v>0</v>
      </c>
      <c r="M18" s="1138">
        <f ca="1">INDIRECT("'2PI. Fiche" &amp; $B18 &amp; "'!AA37")+INDIRECT("'2PI. Fiche" &amp; $B18 &amp; "'!AA38")</f>
        <v>0</v>
      </c>
      <c r="N18" s="1124">
        <f ca="1">INDIRECT("'2PI. Fiche" &amp; $B18 &amp; "'!AA36")</f>
        <v>0</v>
      </c>
      <c r="O18" s="1116">
        <f ca="1">INDIRECT("'2PI. Fiche" &amp; $B18 &amp; "'!AA61")</f>
        <v>0</v>
      </c>
      <c r="P18" s="171" t="s">
        <v>329</v>
      </c>
      <c r="Q18" s="874">
        <f ca="1">INDIRECT("'2PI. Fiche" &amp; $B18 &amp; "'!F43")</f>
        <v>0</v>
      </c>
      <c r="R18" s="874">
        <f ca="1">INDIRECT("'2PI. Fiche" &amp; $B18 &amp; "'!G43")</f>
        <v>0</v>
      </c>
      <c r="S18" s="874">
        <f ca="1">INDIRECT("'2PI. Fiche" &amp; $B18 &amp; "'!H43")</f>
        <v>0</v>
      </c>
      <c r="T18" s="874">
        <f ca="1">INDIRECT("'2PI. Fiche" &amp; $B18 &amp; "'!I43")</f>
        <v>0</v>
      </c>
      <c r="U18" s="874">
        <f ca="1">INDIRECT("'2PI. Fiche" &amp; $B18 &amp; "'!J43")</f>
        <v>0</v>
      </c>
      <c r="V18" s="874">
        <f ca="1">INDIRECT("'2PI. Fiche" &amp; $B18 &amp; "'!K43")</f>
        <v>0</v>
      </c>
      <c r="W18" s="874">
        <f ca="1">INDIRECT("'2PI. Fiche" &amp; $B18 &amp; "'!L43")</f>
        <v>0</v>
      </c>
      <c r="X18" s="874">
        <f ca="1">INDIRECT("'2PI. Fiche" &amp; $B18 &amp; "'!M43")</f>
        <v>0</v>
      </c>
      <c r="Y18" s="874">
        <f ca="1">INDIRECT("'2PI. Fiche" &amp; $B18 &amp; "'!N43")</f>
        <v>0</v>
      </c>
      <c r="Z18" s="874">
        <f ca="1">INDIRECT("'2PI. Fiche" &amp; $B18 &amp; "'!O43")</f>
        <v>0</v>
      </c>
      <c r="AA18" s="874">
        <f ca="1">INDIRECT("'2PI. Fiche" &amp; $B18 &amp; "'!P43")</f>
        <v>0</v>
      </c>
      <c r="AB18" s="874">
        <f ca="1">INDIRECT("'2PI. Fiche" &amp; $B18 &amp; "'!Q43")</f>
        <v>0</v>
      </c>
      <c r="AC18" s="874">
        <f ca="1">INDIRECT("'2PI. Fiche" &amp; $B18 &amp; "'!R43")</f>
        <v>0</v>
      </c>
      <c r="AD18" s="874">
        <f ca="1">INDIRECT("'2PI. Fiche" &amp; $B18 &amp; "'!S43")</f>
        <v>0</v>
      </c>
      <c r="AE18" s="874">
        <f ca="1">INDIRECT("'2PI. Fiche" &amp; $B18 &amp; "'!T43")</f>
        <v>0</v>
      </c>
      <c r="AF18" s="874">
        <f ca="1">INDIRECT("'2PI. Fiche" &amp; $B18 &amp; "'!U43")</f>
        <v>0</v>
      </c>
      <c r="AG18" s="874">
        <f ca="1">INDIRECT("'2PI. Fiche" &amp; $B18 &amp; "'!V43")</f>
        <v>0</v>
      </c>
      <c r="AH18" s="874">
        <f ca="1">INDIRECT("'2PI. Fiche" &amp; $B18 &amp; "'!W43")</f>
        <v>0</v>
      </c>
      <c r="AI18" s="874">
        <f ca="1">INDIRECT("'2PI. Fiche" &amp; $B18 &amp; "'!X43")</f>
        <v>0</v>
      </c>
      <c r="AJ18" s="874">
        <f ca="1">INDIRECT("'2PI. Fiche" &amp; $B18 &amp; "'!Y43")</f>
        <v>0</v>
      </c>
      <c r="AK18" s="874">
        <f ca="1">INDIRECT("'2PI. Fiche" &amp; $B18 &amp; "'!Z43")</f>
        <v>0</v>
      </c>
      <c r="AL18" s="433"/>
      <c r="AM18" s="434">
        <f t="shared" ref="AM18:BG18" ca="1" si="21">IF($E18=$AM$8,Q18,0)</f>
        <v>0</v>
      </c>
      <c r="AN18" s="434">
        <f t="shared" ca="1" si="21"/>
        <v>0</v>
      </c>
      <c r="AO18" s="434">
        <f t="shared" ca="1" si="21"/>
        <v>0</v>
      </c>
      <c r="AP18" s="434">
        <f t="shared" ca="1" si="21"/>
        <v>0</v>
      </c>
      <c r="AQ18" s="434">
        <f t="shared" ca="1" si="21"/>
        <v>0</v>
      </c>
      <c r="AR18" s="434">
        <f t="shared" ca="1" si="21"/>
        <v>0</v>
      </c>
      <c r="AS18" s="434">
        <f t="shared" ca="1" si="21"/>
        <v>0</v>
      </c>
      <c r="AT18" s="434">
        <f t="shared" ca="1" si="21"/>
        <v>0</v>
      </c>
      <c r="AU18" s="434">
        <f t="shared" ca="1" si="21"/>
        <v>0</v>
      </c>
      <c r="AV18" s="434">
        <f t="shared" ca="1" si="21"/>
        <v>0</v>
      </c>
      <c r="AW18" s="434">
        <f t="shared" ca="1" si="21"/>
        <v>0</v>
      </c>
      <c r="AX18" s="434">
        <f t="shared" ca="1" si="21"/>
        <v>0</v>
      </c>
      <c r="AY18" s="434">
        <f t="shared" ca="1" si="21"/>
        <v>0</v>
      </c>
      <c r="AZ18" s="434">
        <f t="shared" ca="1" si="21"/>
        <v>0</v>
      </c>
      <c r="BA18" s="434">
        <f t="shared" ca="1" si="21"/>
        <v>0</v>
      </c>
      <c r="BB18" s="434">
        <f t="shared" ca="1" si="21"/>
        <v>0</v>
      </c>
      <c r="BC18" s="434">
        <f t="shared" ca="1" si="21"/>
        <v>0</v>
      </c>
      <c r="BD18" s="434">
        <f t="shared" ca="1" si="21"/>
        <v>0</v>
      </c>
      <c r="BE18" s="434">
        <f t="shared" ca="1" si="21"/>
        <v>0</v>
      </c>
      <c r="BF18" s="434">
        <f t="shared" ca="1" si="21"/>
        <v>0</v>
      </c>
      <c r="BG18" s="434">
        <f t="shared" ca="1" si="21"/>
        <v>0</v>
      </c>
      <c r="BH18" s="435"/>
      <c r="BI18" s="434">
        <f t="shared" ref="BI18:CC18" ca="1" si="22">IF($E18=$BI$8,Q18,0)</f>
        <v>0</v>
      </c>
      <c r="BJ18" s="434">
        <f t="shared" ca="1" si="22"/>
        <v>0</v>
      </c>
      <c r="BK18" s="434">
        <f t="shared" ca="1" si="22"/>
        <v>0</v>
      </c>
      <c r="BL18" s="434">
        <f t="shared" ca="1" si="22"/>
        <v>0</v>
      </c>
      <c r="BM18" s="434">
        <f t="shared" ca="1" si="22"/>
        <v>0</v>
      </c>
      <c r="BN18" s="434">
        <f t="shared" ca="1" si="22"/>
        <v>0</v>
      </c>
      <c r="BO18" s="434">
        <f t="shared" ca="1" si="22"/>
        <v>0</v>
      </c>
      <c r="BP18" s="434">
        <f t="shared" ca="1" si="22"/>
        <v>0</v>
      </c>
      <c r="BQ18" s="434">
        <f t="shared" ca="1" si="22"/>
        <v>0</v>
      </c>
      <c r="BR18" s="434">
        <f t="shared" ca="1" si="22"/>
        <v>0</v>
      </c>
      <c r="BS18" s="434">
        <f t="shared" ca="1" si="22"/>
        <v>0</v>
      </c>
      <c r="BT18" s="434">
        <f t="shared" ca="1" si="22"/>
        <v>0</v>
      </c>
      <c r="BU18" s="434">
        <f t="shared" ca="1" si="22"/>
        <v>0</v>
      </c>
      <c r="BV18" s="434">
        <f t="shared" ca="1" si="22"/>
        <v>0</v>
      </c>
      <c r="BW18" s="434">
        <f t="shared" ca="1" si="22"/>
        <v>0</v>
      </c>
      <c r="BX18" s="434">
        <f t="shared" ca="1" si="22"/>
        <v>0</v>
      </c>
      <c r="BY18" s="434">
        <f t="shared" ca="1" si="22"/>
        <v>0</v>
      </c>
      <c r="BZ18" s="434">
        <f t="shared" ca="1" si="22"/>
        <v>0</v>
      </c>
      <c r="CA18" s="434">
        <f t="shared" ca="1" si="22"/>
        <v>0</v>
      </c>
      <c r="CB18" s="434">
        <f t="shared" ca="1" si="22"/>
        <v>0</v>
      </c>
      <c r="CC18" s="434">
        <f t="shared" ca="1" si="22"/>
        <v>0</v>
      </c>
    </row>
    <row r="19" spans="1:81" hidden="1" x14ac:dyDescent="0.25">
      <c r="A19" s="137"/>
      <c r="B19" s="1128"/>
      <c r="C19" s="1103"/>
      <c r="D19" s="1103"/>
      <c r="E19" s="1137"/>
      <c r="F19" s="1105"/>
      <c r="G19" s="1105"/>
      <c r="H19" s="1107"/>
      <c r="I19" s="1130"/>
      <c r="J19" s="1130"/>
      <c r="K19" s="1130"/>
      <c r="L19" s="1125"/>
      <c r="M19" s="1139"/>
      <c r="N19" s="1125"/>
      <c r="O19" s="1117"/>
      <c r="P19" s="172" t="s">
        <v>330</v>
      </c>
      <c r="Q19" s="875">
        <f ca="1">INDIRECT("'2PI. Fiche" &amp; $B18 &amp; "'!F48")</f>
        <v>0</v>
      </c>
      <c r="R19" s="875">
        <f ca="1">INDIRECT("'2PI. Fiche" &amp; $B18 &amp; "'!G48")</f>
        <v>0</v>
      </c>
      <c r="S19" s="875">
        <f ca="1">INDIRECT("'2PI. Fiche" &amp; $B18 &amp; "'!H48")</f>
        <v>0</v>
      </c>
      <c r="T19" s="875">
        <f ca="1">INDIRECT("'2PI. Fiche" &amp; $B18 &amp; "'!I48")</f>
        <v>0</v>
      </c>
      <c r="U19" s="875">
        <f ca="1">INDIRECT("'2PI. Fiche" &amp; $B18 &amp; "'!J48")</f>
        <v>0</v>
      </c>
      <c r="V19" s="875">
        <f ca="1">INDIRECT("'2PI. Fiche" &amp; $B18 &amp; "'!K48")</f>
        <v>0</v>
      </c>
      <c r="W19" s="875">
        <f ca="1">INDIRECT("'2PI. Fiche" &amp; $B18 &amp; "'!L48")</f>
        <v>0</v>
      </c>
      <c r="X19" s="875">
        <f ca="1">INDIRECT("'2PI. Fiche" &amp; $B18 &amp; "'!M48")</f>
        <v>0</v>
      </c>
      <c r="Y19" s="875">
        <f ca="1">INDIRECT("'2PI. Fiche" &amp; $B18 &amp; "'!N48")</f>
        <v>0</v>
      </c>
      <c r="Z19" s="875">
        <f ca="1">INDIRECT("'2PI. Fiche" &amp; $B18 &amp; "'!O48")</f>
        <v>0</v>
      </c>
      <c r="AA19" s="875">
        <f ca="1">INDIRECT("'2PI. Fiche" &amp; $B18 &amp; "'!P48")</f>
        <v>0</v>
      </c>
      <c r="AB19" s="875">
        <f ca="1">INDIRECT("'2PI. Fiche" &amp; $B18 &amp; "'!Q48")</f>
        <v>0</v>
      </c>
      <c r="AC19" s="875">
        <f ca="1">INDIRECT("'2PI. Fiche" &amp; $B18 &amp; "'!R48")</f>
        <v>0</v>
      </c>
      <c r="AD19" s="875">
        <f ca="1">INDIRECT("'2PI. Fiche" &amp; $B18 &amp; "'!S48")</f>
        <v>0</v>
      </c>
      <c r="AE19" s="875">
        <f ca="1">INDIRECT("'2PI. Fiche" &amp; $B18 &amp; "'!T48")</f>
        <v>0</v>
      </c>
      <c r="AF19" s="875">
        <f ca="1">INDIRECT("'2PI. Fiche" &amp; $B18 &amp; "'!U48")</f>
        <v>0</v>
      </c>
      <c r="AG19" s="875">
        <f ca="1">INDIRECT("'2PI. Fiche" &amp; $B18 &amp; "'!V48")</f>
        <v>0</v>
      </c>
      <c r="AH19" s="875">
        <f ca="1">INDIRECT("'2PI. Fiche" &amp; $B18 &amp; "'!W48")</f>
        <v>0</v>
      </c>
      <c r="AI19" s="875">
        <f ca="1">INDIRECT("'2PI. Fiche" &amp; $B18 &amp; "'!X48")</f>
        <v>0</v>
      </c>
      <c r="AJ19" s="875">
        <f ca="1">INDIRECT("'2PI. Fiche" &amp; $B18 &amp; "'!Y48")</f>
        <v>0</v>
      </c>
      <c r="AK19" s="875">
        <f ca="1">INDIRECT("'2PI. Fiche" &amp; $B18 &amp; "'!Z48")</f>
        <v>0</v>
      </c>
      <c r="AL19" s="433"/>
      <c r="AM19" s="434">
        <f t="shared" ref="AM19:BG19" ca="1" si="23">IF($E18=$AM$8,Q19,0)</f>
        <v>0</v>
      </c>
      <c r="AN19" s="434">
        <f t="shared" ca="1" si="23"/>
        <v>0</v>
      </c>
      <c r="AO19" s="434">
        <f t="shared" ca="1" si="23"/>
        <v>0</v>
      </c>
      <c r="AP19" s="434">
        <f t="shared" ca="1" si="23"/>
        <v>0</v>
      </c>
      <c r="AQ19" s="434">
        <f t="shared" ca="1" si="23"/>
        <v>0</v>
      </c>
      <c r="AR19" s="434">
        <f t="shared" ca="1" si="23"/>
        <v>0</v>
      </c>
      <c r="AS19" s="434">
        <f t="shared" ca="1" si="23"/>
        <v>0</v>
      </c>
      <c r="AT19" s="434">
        <f t="shared" ca="1" si="23"/>
        <v>0</v>
      </c>
      <c r="AU19" s="434">
        <f t="shared" ca="1" si="23"/>
        <v>0</v>
      </c>
      <c r="AV19" s="434">
        <f t="shared" ca="1" si="23"/>
        <v>0</v>
      </c>
      <c r="AW19" s="434">
        <f t="shared" ca="1" si="23"/>
        <v>0</v>
      </c>
      <c r="AX19" s="434">
        <f t="shared" ca="1" si="23"/>
        <v>0</v>
      </c>
      <c r="AY19" s="434">
        <f t="shared" ca="1" si="23"/>
        <v>0</v>
      </c>
      <c r="AZ19" s="434">
        <f t="shared" ca="1" si="23"/>
        <v>0</v>
      </c>
      <c r="BA19" s="434">
        <f t="shared" ca="1" si="23"/>
        <v>0</v>
      </c>
      <c r="BB19" s="434">
        <f t="shared" ca="1" si="23"/>
        <v>0</v>
      </c>
      <c r="BC19" s="434">
        <f t="shared" ca="1" si="23"/>
        <v>0</v>
      </c>
      <c r="BD19" s="434">
        <f t="shared" ca="1" si="23"/>
        <v>0</v>
      </c>
      <c r="BE19" s="434">
        <f t="shared" ca="1" si="23"/>
        <v>0</v>
      </c>
      <c r="BF19" s="434">
        <f t="shared" ca="1" si="23"/>
        <v>0</v>
      </c>
      <c r="BG19" s="434">
        <f t="shared" ca="1" si="23"/>
        <v>0</v>
      </c>
      <c r="BH19" s="435"/>
      <c r="BI19" s="434">
        <f t="shared" ref="BI19:CC19" ca="1" si="24">IF($E18=$BI$8,Q19,0)</f>
        <v>0</v>
      </c>
      <c r="BJ19" s="434">
        <f t="shared" ca="1" si="24"/>
        <v>0</v>
      </c>
      <c r="BK19" s="434">
        <f t="shared" ca="1" si="24"/>
        <v>0</v>
      </c>
      <c r="BL19" s="434">
        <f t="shared" ca="1" si="24"/>
        <v>0</v>
      </c>
      <c r="BM19" s="434">
        <f t="shared" ca="1" si="24"/>
        <v>0</v>
      </c>
      <c r="BN19" s="434">
        <f t="shared" ca="1" si="24"/>
        <v>0</v>
      </c>
      <c r="BO19" s="434">
        <f t="shared" ca="1" si="24"/>
        <v>0</v>
      </c>
      <c r="BP19" s="434">
        <f t="shared" ca="1" si="24"/>
        <v>0</v>
      </c>
      <c r="BQ19" s="434">
        <f t="shared" ca="1" si="24"/>
        <v>0</v>
      </c>
      <c r="BR19" s="434">
        <f t="shared" ca="1" si="24"/>
        <v>0</v>
      </c>
      <c r="BS19" s="434">
        <f t="shared" ca="1" si="24"/>
        <v>0</v>
      </c>
      <c r="BT19" s="434">
        <f t="shared" ca="1" si="24"/>
        <v>0</v>
      </c>
      <c r="BU19" s="434">
        <f t="shared" ca="1" si="24"/>
        <v>0</v>
      </c>
      <c r="BV19" s="434">
        <f t="shared" ca="1" si="24"/>
        <v>0</v>
      </c>
      <c r="BW19" s="434">
        <f t="shared" ca="1" si="24"/>
        <v>0</v>
      </c>
      <c r="BX19" s="434">
        <f t="shared" ca="1" si="24"/>
        <v>0</v>
      </c>
      <c r="BY19" s="434">
        <f t="shared" ca="1" si="24"/>
        <v>0</v>
      </c>
      <c r="BZ19" s="434">
        <f t="shared" ca="1" si="24"/>
        <v>0</v>
      </c>
      <c r="CA19" s="434">
        <f t="shared" ca="1" si="24"/>
        <v>0</v>
      </c>
      <c r="CB19" s="434">
        <f t="shared" ca="1" si="24"/>
        <v>0</v>
      </c>
      <c r="CC19" s="434">
        <f t="shared" ca="1" si="24"/>
        <v>0</v>
      </c>
    </row>
    <row r="20" spans="1:81" hidden="1" x14ac:dyDescent="0.25">
      <c r="A20" s="137"/>
      <c r="B20" s="1133">
        <v>6</v>
      </c>
      <c r="C20" s="1122">
        <f ca="1">INDIRECT("'2PI. Fiche" &amp; $B20 &amp; "'!D12")</f>
        <v>0</v>
      </c>
      <c r="D20" s="1122">
        <f ca="1">INDIRECT("'2PI. Fiche" &amp; $B20 &amp; "'!D11")</f>
        <v>0</v>
      </c>
      <c r="E20" s="1134" t="str">
        <f ca="1">INDIRECT("'2PI. Fiche" &amp; $B20 &amp; "'!J2")</f>
        <v>Investissement</v>
      </c>
      <c r="F20" s="1110">
        <f ca="1">INDIRECT("'2PI. Fiche" &amp; $B20 &amp; "'!D14")</f>
        <v>0</v>
      </c>
      <c r="G20" s="1110" t="str">
        <f ca="1">IF(INDIRECT("'2PI. Fiche" &amp; $B20 &amp; "'!L2")=1,"",INDIRECT("'2PI. Fiche" &amp; $B20 &amp; "'!D15"))</f>
        <v/>
      </c>
      <c r="H20" s="1100" t="str">
        <f ca="1">IF(INDIRECT("'2PI. Fiche" &amp; $B20 &amp; "'!l2")=1,"",ROUND((G20-F20)/365,1))</f>
        <v/>
      </c>
      <c r="I20" s="1131">
        <f ca="1">SUM(Q20:AK20)</f>
        <v>0</v>
      </c>
      <c r="J20" s="1131">
        <f ca="1">SUM(Q21:AK21)</f>
        <v>0</v>
      </c>
      <c r="K20" s="1131">
        <f ca="1">I20-J20</f>
        <v>0</v>
      </c>
      <c r="L20" s="1120">
        <f ca="1">INDIRECT("'2PI. Fiche" &amp; $B20 &amp; "'!AA35")</f>
        <v>0</v>
      </c>
      <c r="M20" s="1140">
        <f ca="1">INDIRECT("'2PI. Fiche" &amp; $B20 &amp; "'!AA37")+INDIRECT("'2PI. Fiche" &amp; $B20 &amp; "'!AA38")</f>
        <v>0</v>
      </c>
      <c r="N20" s="1120">
        <f ca="1">INDIRECT("'2PI. Fiche" &amp; $B20 &amp; "'!AA36")</f>
        <v>0</v>
      </c>
      <c r="O20" s="1118">
        <f ca="1">INDIRECT("'2PI. Fiche" &amp; $B20 &amp; "'!AA61")</f>
        <v>0</v>
      </c>
      <c r="P20" s="171" t="s">
        <v>329</v>
      </c>
      <c r="Q20" s="874">
        <f ca="1">INDIRECT("'2PI. Fiche" &amp; $B20 &amp; "'!F43")</f>
        <v>0</v>
      </c>
      <c r="R20" s="874">
        <f ca="1">INDIRECT("'2PI. Fiche" &amp; $B20 &amp; "'!G43")</f>
        <v>0</v>
      </c>
      <c r="S20" s="874">
        <f ca="1">INDIRECT("'2PI. Fiche" &amp; $B20 &amp; "'!H43")</f>
        <v>0</v>
      </c>
      <c r="T20" s="874">
        <f ca="1">INDIRECT("'2PI. Fiche" &amp; $B20 &amp; "'!I43")</f>
        <v>0</v>
      </c>
      <c r="U20" s="874">
        <f ca="1">INDIRECT("'2PI. Fiche" &amp; $B20 &amp; "'!J43")</f>
        <v>0</v>
      </c>
      <c r="V20" s="874">
        <f ca="1">INDIRECT("'2PI. Fiche" &amp; $B20 &amp; "'!K43")</f>
        <v>0</v>
      </c>
      <c r="W20" s="874">
        <f ca="1">INDIRECT("'2PI. Fiche" &amp; $B20 &amp; "'!L43")</f>
        <v>0</v>
      </c>
      <c r="X20" s="874">
        <f ca="1">INDIRECT("'2PI. Fiche" &amp; $B20 &amp; "'!M43")</f>
        <v>0</v>
      </c>
      <c r="Y20" s="874">
        <f ca="1">INDIRECT("'2PI. Fiche" &amp; $B20 &amp; "'!N43")</f>
        <v>0</v>
      </c>
      <c r="Z20" s="874">
        <f ca="1">INDIRECT("'2PI. Fiche" &amp; $B20 &amp; "'!O43")</f>
        <v>0</v>
      </c>
      <c r="AA20" s="874">
        <f ca="1">INDIRECT("'2PI. Fiche" &amp; $B20 &amp; "'!P43")</f>
        <v>0</v>
      </c>
      <c r="AB20" s="874">
        <f ca="1">INDIRECT("'2PI. Fiche" &amp; $B20 &amp; "'!Q43")</f>
        <v>0</v>
      </c>
      <c r="AC20" s="874">
        <f ca="1">INDIRECT("'2PI. Fiche" &amp; $B20 &amp; "'!R43")</f>
        <v>0</v>
      </c>
      <c r="AD20" s="874">
        <f ca="1">INDIRECT("'2PI. Fiche" &amp; $B20 &amp; "'!S43")</f>
        <v>0</v>
      </c>
      <c r="AE20" s="874">
        <f ca="1">INDIRECT("'2PI. Fiche" &amp; $B20 &amp; "'!T43")</f>
        <v>0</v>
      </c>
      <c r="AF20" s="874">
        <f ca="1">INDIRECT("'2PI. Fiche" &amp; $B20 &amp; "'!U43")</f>
        <v>0</v>
      </c>
      <c r="AG20" s="874">
        <f ca="1">INDIRECT("'2PI. Fiche" &amp; $B20 &amp; "'!V43")</f>
        <v>0</v>
      </c>
      <c r="AH20" s="874">
        <f ca="1">INDIRECT("'2PI. Fiche" &amp; $B20 &amp; "'!W43")</f>
        <v>0</v>
      </c>
      <c r="AI20" s="874">
        <f ca="1">INDIRECT("'2PI. Fiche" &amp; $B20 &amp; "'!X43")</f>
        <v>0</v>
      </c>
      <c r="AJ20" s="874">
        <f ca="1">INDIRECT("'2PI. Fiche" &amp; $B20 &amp; "'!Y43")</f>
        <v>0</v>
      </c>
      <c r="AK20" s="874">
        <f ca="1">INDIRECT("'2PI. Fiche" &amp; $B20 &amp; "'!Z43")</f>
        <v>0</v>
      </c>
      <c r="AL20" s="433"/>
      <c r="AM20" s="434">
        <f t="shared" ref="AM20:BG20" ca="1" si="25">IF($E20=$AM$8,Q20,0)</f>
        <v>0</v>
      </c>
      <c r="AN20" s="434">
        <f t="shared" ca="1" si="25"/>
        <v>0</v>
      </c>
      <c r="AO20" s="434">
        <f t="shared" ca="1" si="25"/>
        <v>0</v>
      </c>
      <c r="AP20" s="434">
        <f t="shared" ca="1" si="25"/>
        <v>0</v>
      </c>
      <c r="AQ20" s="434">
        <f t="shared" ca="1" si="25"/>
        <v>0</v>
      </c>
      <c r="AR20" s="434">
        <f t="shared" ca="1" si="25"/>
        <v>0</v>
      </c>
      <c r="AS20" s="434">
        <f t="shared" ca="1" si="25"/>
        <v>0</v>
      </c>
      <c r="AT20" s="434">
        <f t="shared" ca="1" si="25"/>
        <v>0</v>
      </c>
      <c r="AU20" s="434">
        <f t="shared" ca="1" si="25"/>
        <v>0</v>
      </c>
      <c r="AV20" s="434">
        <f t="shared" ca="1" si="25"/>
        <v>0</v>
      </c>
      <c r="AW20" s="434">
        <f t="shared" ca="1" si="25"/>
        <v>0</v>
      </c>
      <c r="AX20" s="434">
        <f t="shared" ca="1" si="25"/>
        <v>0</v>
      </c>
      <c r="AY20" s="434">
        <f t="shared" ca="1" si="25"/>
        <v>0</v>
      </c>
      <c r="AZ20" s="434">
        <f t="shared" ca="1" si="25"/>
        <v>0</v>
      </c>
      <c r="BA20" s="434">
        <f t="shared" ca="1" si="25"/>
        <v>0</v>
      </c>
      <c r="BB20" s="434">
        <f t="shared" ca="1" si="25"/>
        <v>0</v>
      </c>
      <c r="BC20" s="434">
        <f t="shared" ca="1" si="25"/>
        <v>0</v>
      </c>
      <c r="BD20" s="434">
        <f t="shared" ca="1" si="25"/>
        <v>0</v>
      </c>
      <c r="BE20" s="434">
        <f t="shared" ca="1" si="25"/>
        <v>0</v>
      </c>
      <c r="BF20" s="434">
        <f t="shared" ca="1" si="25"/>
        <v>0</v>
      </c>
      <c r="BG20" s="434">
        <f t="shared" ca="1" si="25"/>
        <v>0</v>
      </c>
      <c r="BH20" s="435"/>
      <c r="BI20" s="434">
        <f t="shared" ref="BI20:CC20" ca="1" si="26">IF($E20=$BI$8,Q20,0)</f>
        <v>0</v>
      </c>
      <c r="BJ20" s="434">
        <f t="shared" ca="1" si="26"/>
        <v>0</v>
      </c>
      <c r="BK20" s="434">
        <f t="shared" ca="1" si="26"/>
        <v>0</v>
      </c>
      <c r="BL20" s="434">
        <f t="shared" ca="1" si="26"/>
        <v>0</v>
      </c>
      <c r="BM20" s="434">
        <f t="shared" ca="1" si="26"/>
        <v>0</v>
      </c>
      <c r="BN20" s="434">
        <f t="shared" ca="1" si="26"/>
        <v>0</v>
      </c>
      <c r="BO20" s="434">
        <f t="shared" ca="1" si="26"/>
        <v>0</v>
      </c>
      <c r="BP20" s="434">
        <f t="shared" ca="1" si="26"/>
        <v>0</v>
      </c>
      <c r="BQ20" s="434">
        <f t="shared" ca="1" si="26"/>
        <v>0</v>
      </c>
      <c r="BR20" s="434">
        <f t="shared" ca="1" si="26"/>
        <v>0</v>
      </c>
      <c r="BS20" s="434">
        <f t="shared" ca="1" si="26"/>
        <v>0</v>
      </c>
      <c r="BT20" s="434">
        <f t="shared" ca="1" si="26"/>
        <v>0</v>
      </c>
      <c r="BU20" s="434">
        <f t="shared" ca="1" si="26"/>
        <v>0</v>
      </c>
      <c r="BV20" s="434">
        <f t="shared" ca="1" si="26"/>
        <v>0</v>
      </c>
      <c r="BW20" s="434">
        <f t="shared" ca="1" si="26"/>
        <v>0</v>
      </c>
      <c r="BX20" s="434">
        <f t="shared" ca="1" si="26"/>
        <v>0</v>
      </c>
      <c r="BY20" s="434">
        <f t="shared" ca="1" si="26"/>
        <v>0</v>
      </c>
      <c r="BZ20" s="434">
        <f t="shared" ca="1" si="26"/>
        <v>0</v>
      </c>
      <c r="CA20" s="434">
        <f t="shared" ca="1" si="26"/>
        <v>0</v>
      </c>
      <c r="CB20" s="434">
        <f t="shared" ca="1" si="26"/>
        <v>0</v>
      </c>
      <c r="CC20" s="434">
        <f t="shared" ca="1" si="26"/>
        <v>0</v>
      </c>
    </row>
    <row r="21" spans="1:81" hidden="1" x14ac:dyDescent="0.25">
      <c r="A21" s="137"/>
      <c r="B21" s="1133"/>
      <c r="C21" s="1123"/>
      <c r="D21" s="1123"/>
      <c r="E21" s="1135"/>
      <c r="F21" s="1111"/>
      <c r="G21" s="1111"/>
      <c r="H21" s="1101"/>
      <c r="I21" s="1132"/>
      <c r="J21" s="1132"/>
      <c r="K21" s="1132"/>
      <c r="L21" s="1121"/>
      <c r="M21" s="1141"/>
      <c r="N21" s="1121"/>
      <c r="O21" s="1119"/>
      <c r="P21" s="172" t="s">
        <v>330</v>
      </c>
      <c r="Q21" s="875">
        <f ca="1">INDIRECT("'2PI. Fiche" &amp; $B20 &amp; "'!F48")</f>
        <v>0</v>
      </c>
      <c r="R21" s="875">
        <f ca="1">INDIRECT("'2PI. Fiche" &amp; $B20 &amp; "'!G48")</f>
        <v>0</v>
      </c>
      <c r="S21" s="875">
        <f ca="1">INDIRECT("'2PI. Fiche" &amp; $B20 &amp; "'!H48")</f>
        <v>0</v>
      </c>
      <c r="T21" s="875">
        <f ca="1">INDIRECT("'2PI. Fiche" &amp; $B20 &amp; "'!I48")</f>
        <v>0</v>
      </c>
      <c r="U21" s="875">
        <f ca="1">INDIRECT("'2PI. Fiche" &amp; $B20 &amp; "'!J48")</f>
        <v>0</v>
      </c>
      <c r="V21" s="875">
        <f ca="1">INDIRECT("'2PI. Fiche" &amp; $B20 &amp; "'!K48")</f>
        <v>0</v>
      </c>
      <c r="W21" s="875">
        <f ca="1">INDIRECT("'2PI. Fiche" &amp; $B20 &amp; "'!L48")</f>
        <v>0</v>
      </c>
      <c r="X21" s="875">
        <f ca="1">INDIRECT("'2PI. Fiche" &amp; $B20 &amp; "'!M48")</f>
        <v>0</v>
      </c>
      <c r="Y21" s="875">
        <f ca="1">INDIRECT("'2PI. Fiche" &amp; $B20 &amp; "'!N48")</f>
        <v>0</v>
      </c>
      <c r="Z21" s="875">
        <f ca="1">INDIRECT("'2PI. Fiche" &amp; $B20 &amp; "'!O48")</f>
        <v>0</v>
      </c>
      <c r="AA21" s="875">
        <f ca="1">INDIRECT("'2PI. Fiche" &amp; $B20 &amp; "'!P48")</f>
        <v>0</v>
      </c>
      <c r="AB21" s="875">
        <f ca="1">INDIRECT("'2PI. Fiche" &amp; $B20 &amp; "'!Q48")</f>
        <v>0</v>
      </c>
      <c r="AC21" s="875">
        <f ca="1">INDIRECT("'2PI. Fiche" &amp; $B20 &amp; "'!R48")</f>
        <v>0</v>
      </c>
      <c r="AD21" s="875">
        <f ca="1">INDIRECT("'2PI. Fiche" &amp; $B20 &amp; "'!S48")</f>
        <v>0</v>
      </c>
      <c r="AE21" s="875">
        <f ca="1">INDIRECT("'2PI. Fiche" &amp; $B20 &amp; "'!T48")</f>
        <v>0</v>
      </c>
      <c r="AF21" s="875">
        <f ca="1">INDIRECT("'2PI. Fiche" &amp; $B20 &amp; "'!U48")</f>
        <v>0</v>
      </c>
      <c r="AG21" s="875">
        <f ca="1">INDIRECT("'2PI. Fiche" &amp; $B20 &amp; "'!V48")</f>
        <v>0</v>
      </c>
      <c r="AH21" s="875">
        <f ca="1">INDIRECT("'2PI. Fiche" &amp; $B20 &amp; "'!W48")</f>
        <v>0</v>
      </c>
      <c r="AI21" s="875">
        <f ca="1">INDIRECT("'2PI. Fiche" &amp; $B20 &amp; "'!X48")</f>
        <v>0</v>
      </c>
      <c r="AJ21" s="875">
        <f ca="1">INDIRECT("'2PI. Fiche" &amp; $B20 &amp; "'!Y48")</f>
        <v>0</v>
      </c>
      <c r="AK21" s="875">
        <f ca="1">INDIRECT("'2PI. Fiche" &amp; $B20 &amp; "'!Z48")</f>
        <v>0</v>
      </c>
      <c r="AL21" s="433"/>
      <c r="AM21" s="434">
        <f t="shared" ref="AM21:BG21" ca="1" si="27">IF($E20=$AM$8,Q21,0)</f>
        <v>0</v>
      </c>
      <c r="AN21" s="434">
        <f t="shared" ca="1" si="27"/>
        <v>0</v>
      </c>
      <c r="AO21" s="434">
        <f t="shared" ca="1" si="27"/>
        <v>0</v>
      </c>
      <c r="AP21" s="434">
        <f t="shared" ca="1" si="27"/>
        <v>0</v>
      </c>
      <c r="AQ21" s="434">
        <f t="shared" ca="1" si="27"/>
        <v>0</v>
      </c>
      <c r="AR21" s="434">
        <f t="shared" ca="1" si="27"/>
        <v>0</v>
      </c>
      <c r="AS21" s="434">
        <f t="shared" ca="1" si="27"/>
        <v>0</v>
      </c>
      <c r="AT21" s="434">
        <f t="shared" ca="1" si="27"/>
        <v>0</v>
      </c>
      <c r="AU21" s="434">
        <f t="shared" ca="1" si="27"/>
        <v>0</v>
      </c>
      <c r="AV21" s="434">
        <f t="shared" ca="1" si="27"/>
        <v>0</v>
      </c>
      <c r="AW21" s="434">
        <f t="shared" ca="1" si="27"/>
        <v>0</v>
      </c>
      <c r="AX21" s="434">
        <f t="shared" ca="1" si="27"/>
        <v>0</v>
      </c>
      <c r="AY21" s="434">
        <f t="shared" ca="1" si="27"/>
        <v>0</v>
      </c>
      <c r="AZ21" s="434">
        <f t="shared" ca="1" si="27"/>
        <v>0</v>
      </c>
      <c r="BA21" s="434">
        <f t="shared" ca="1" si="27"/>
        <v>0</v>
      </c>
      <c r="BB21" s="434">
        <f t="shared" ca="1" si="27"/>
        <v>0</v>
      </c>
      <c r="BC21" s="434">
        <f t="shared" ca="1" si="27"/>
        <v>0</v>
      </c>
      <c r="BD21" s="434">
        <f t="shared" ca="1" si="27"/>
        <v>0</v>
      </c>
      <c r="BE21" s="434">
        <f t="shared" ca="1" si="27"/>
        <v>0</v>
      </c>
      <c r="BF21" s="434">
        <f t="shared" ca="1" si="27"/>
        <v>0</v>
      </c>
      <c r="BG21" s="434">
        <f t="shared" ca="1" si="27"/>
        <v>0</v>
      </c>
      <c r="BH21" s="435"/>
      <c r="BI21" s="434">
        <f t="shared" ref="BI21:CC21" ca="1" si="28">IF($E20=$BI$8,Q21,0)</f>
        <v>0</v>
      </c>
      <c r="BJ21" s="434">
        <f t="shared" ca="1" si="28"/>
        <v>0</v>
      </c>
      <c r="BK21" s="434">
        <f t="shared" ca="1" si="28"/>
        <v>0</v>
      </c>
      <c r="BL21" s="434">
        <f t="shared" ca="1" si="28"/>
        <v>0</v>
      </c>
      <c r="BM21" s="434">
        <f t="shared" ca="1" si="28"/>
        <v>0</v>
      </c>
      <c r="BN21" s="434">
        <f t="shared" ca="1" si="28"/>
        <v>0</v>
      </c>
      <c r="BO21" s="434">
        <f t="shared" ca="1" si="28"/>
        <v>0</v>
      </c>
      <c r="BP21" s="434">
        <f t="shared" ca="1" si="28"/>
        <v>0</v>
      </c>
      <c r="BQ21" s="434">
        <f t="shared" ca="1" si="28"/>
        <v>0</v>
      </c>
      <c r="BR21" s="434">
        <f t="shared" ca="1" si="28"/>
        <v>0</v>
      </c>
      <c r="BS21" s="434">
        <f t="shared" ca="1" si="28"/>
        <v>0</v>
      </c>
      <c r="BT21" s="434">
        <f t="shared" ca="1" si="28"/>
        <v>0</v>
      </c>
      <c r="BU21" s="434">
        <f t="shared" ca="1" si="28"/>
        <v>0</v>
      </c>
      <c r="BV21" s="434">
        <f t="shared" ca="1" si="28"/>
        <v>0</v>
      </c>
      <c r="BW21" s="434">
        <f t="shared" ca="1" si="28"/>
        <v>0</v>
      </c>
      <c r="BX21" s="434">
        <f t="shared" ca="1" si="28"/>
        <v>0</v>
      </c>
      <c r="BY21" s="434">
        <f t="shared" ca="1" si="28"/>
        <v>0</v>
      </c>
      <c r="BZ21" s="434">
        <f t="shared" ca="1" si="28"/>
        <v>0</v>
      </c>
      <c r="CA21" s="434">
        <f t="shared" ca="1" si="28"/>
        <v>0</v>
      </c>
      <c r="CB21" s="434">
        <f t="shared" ca="1" si="28"/>
        <v>0</v>
      </c>
      <c r="CC21" s="434">
        <f t="shared" ca="1" si="28"/>
        <v>0</v>
      </c>
    </row>
    <row r="22" spans="1:81" hidden="1" x14ac:dyDescent="0.25">
      <c r="A22" s="137"/>
      <c r="B22" s="1128">
        <v>7</v>
      </c>
      <c r="C22" s="1102">
        <f ca="1">INDIRECT("'2PI. Fiche" &amp; $B22 &amp; "'!D12")</f>
        <v>0</v>
      </c>
      <c r="D22" s="1102">
        <f ca="1">INDIRECT("'2PI. Fiche" &amp; $B22 &amp; "'!D11")</f>
        <v>0</v>
      </c>
      <c r="E22" s="1136" t="str">
        <f ca="1">INDIRECT("'2PI. Fiche" &amp; $B22 &amp; "'!J2")</f>
        <v>Investissement</v>
      </c>
      <c r="F22" s="1104">
        <f ca="1">INDIRECT("'2PI. Fiche" &amp; $B22 &amp; "'!D14")</f>
        <v>0</v>
      </c>
      <c r="G22" s="1104" t="str">
        <f ca="1">IF(INDIRECT("'2PI. Fiche" &amp; $B22 &amp; "'!L2")=1,"",INDIRECT("'2PI. Fiche" &amp; $B22 &amp; "'!D15"))</f>
        <v/>
      </c>
      <c r="H22" s="1106" t="str">
        <f ca="1">IF(INDIRECT("'2PI. Fiche" &amp; $B22 &amp; "'!l2")=1,"",ROUND((G22-F22)/365,1))</f>
        <v/>
      </c>
      <c r="I22" s="1129">
        <f ca="1">SUM(Q22:AK22)</f>
        <v>0</v>
      </c>
      <c r="J22" s="1129">
        <f ca="1">SUM(Q23:AK23)</f>
        <v>0</v>
      </c>
      <c r="K22" s="1129">
        <f ca="1">I22-J22</f>
        <v>0</v>
      </c>
      <c r="L22" s="1124">
        <f ca="1">INDIRECT("'2PI. Fiche" &amp; $B22 &amp; "'!AA35")</f>
        <v>0</v>
      </c>
      <c r="M22" s="1138">
        <f ca="1">INDIRECT("'2PI. Fiche" &amp; $B22 &amp; "'!AA37")+INDIRECT("'2PI. Fiche" &amp; $B22 &amp; "'!AA38")</f>
        <v>0</v>
      </c>
      <c r="N22" s="1124">
        <f ca="1">INDIRECT("'2PI. Fiche" &amp; $B22 &amp; "'!AA36")</f>
        <v>0</v>
      </c>
      <c r="O22" s="1116">
        <f ca="1">INDIRECT("'2PI. Fiche" &amp; $B22 &amp; "'!AA61")</f>
        <v>0</v>
      </c>
      <c r="P22" s="171" t="s">
        <v>329</v>
      </c>
      <c r="Q22" s="874">
        <f ca="1">INDIRECT("'2PI. Fiche" &amp; $B22 &amp; "'!F43")</f>
        <v>0</v>
      </c>
      <c r="R22" s="874">
        <f ca="1">INDIRECT("'2PI. Fiche" &amp; $B22 &amp; "'!G43")</f>
        <v>0</v>
      </c>
      <c r="S22" s="874">
        <f ca="1">INDIRECT("'2PI. Fiche" &amp; $B22 &amp; "'!H43")</f>
        <v>0</v>
      </c>
      <c r="T22" s="874">
        <f ca="1">INDIRECT("'2PI. Fiche" &amp; $B22 &amp; "'!I43")</f>
        <v>0</v>
      </c>
      <c r="U22" s="874">
        <f ca="1">INDIRECT("'2PI. Fiche" &amp; $B22 &amp; "'!J43")</f>
        <v>0</v>
      </c>
      <c r="V22" s="874">
        <f ca="1">INDIRECT("'2PI. Fiche" &amp; $B22 &amp; "'!K43")</f>
        <v>0</v>
      </c>
      <c r="W22" s="874">
        <f ca="1">INDIRECT("'2PI. Fiche" &amp; $B22 &amp; "'!L43")</f>
        <v>0</v>
      </c>
      <c r="X22" s="874">
        <f ca="1">INDIRECT("'2PI. Fiche" &amp; $B22 &amp; "'!M43")</f>
        <v>0</v>
      </c>
      <c r="Y22" s="874">
        <f ca="1">INDIRECT("'2PI. Fiche" &amp; $B22 &amp; "'!N43")</f>
        <v>0</v>
      </c>
      <c r="Z22" s="874">
        <f ca="1">INDIRECT("'2PI. Fiche" &amp; $B22 &amp; "'!O43")</f>
        <v>0</v>
      </c>
      <c r="AA22" s="874">
        <f ca="1">INDIRECT("'2PI. Fiche" &amp; $B22 &amp; "'!P43")</f>
        <v>0</v>
      </c>
      <c r="AB22" s="874">
        <f ca="1">INDIRECT("'2PI. Fiche" &amp; $B22 &amp; "'!Q43")</f>
        <v>0</v>
      </c>
      <c r="AC22" s="874">
        <f ca="1">INDIRECT("'2PI. Fiche" &amp; $B22 &amp; "'!R43")</f>
        <v>0</v>
      </c>
      <c r="AD22" s="874">
        <f ca="1">INDIRECT("'2PI. Fiche" &amp; $B22 &amp; "'!S43")</f>
        <v>0</v>
      </c>
      <c r="AE22" s="874">
        <f ca="1">INDIRECT("'2PI. Fiche" &amp; $B22 &amp; "'!T43")</f>
        <v>0</v>
      </c>
      <c r="AF22" s="874">
        <f ca="1">INDIRECT("'2PI. Fiche" &amp; $B22 &amp; "'!U43")</f>
        <v>0</v>
      </c>
      <c r="AG22" s="874">
        <f ca="1">INDIRECT("'2PI. Fiche" &amp; $B22 &amp; "'!V43")</f>
        <v>0</v>
      </c>
      <c r="AH22" s="874">
        <f ca="1">INDIRECT("'2PI. Fiche" &amp; $B22 &amp; "'!W43")</f>
        <v>0</v>
      </c>
      <c r="AI22" s="874">
        <f ca="1">INDIRECT("'2PI. Fiche" &amp; $B22 &amp; "'!X43")</f>
        <v>0</v>
      </c>
      <c r="AJ22" s="874">
        <f ca="1">INDIRECT("'2PI. Fiche" &amp; $B22 &amp; "'!Y43")</f>
        <v>0</v>
      </c>
      <c r="AK22" s="874">
        <f ca="1">INDIRECT("'2PI. Fiche" &amp; $B22 &amp; "'!Z43")</f>
        <v>0</v>
      </c>
      <c r="AL22" s="433"/>
      <c r="AM22" s="434">
        <f t="shared" ref="AM22:BG22" ca="1" si="29">IF($E22=$AM$8,Q22,0)</f>
        <v>0</v>
      </c>
      <c r="AN22" s="434">
        <f t="shared" ca="1" si="29"/>
        <v>0</v>
      </c>
      <c r="AO22" s="434">
        <f t="shared" ca="1" si="29"/>
        <v>0</v>
      </c>
      <c r="AP22" s="434">
        <f t="shared" ca="1" si="29"/>
        <v>0</v>
      </c>
      <c r="AQ22" s="434">
        <f t="shared" ca="1" si="29"/>
        <v>0</v>
      </c>
      <c r="AR22" s="434">
        <f t="shared" ca="1" si="29"/>
        <v>0</v>
      </c>
      <c r="AS22" s="434">
        <f t="shared" ca="1" si="29"/>
        <v>0</v>
      </c>
      <c r="AT22" s="434">
        <f t="shared" ca="1" si="29"/>
        <v>0</v>
      </c>
      <c r="AU22" s="434">
        <f t="shared" ca="1" si="29"/>
        <v>0</v>
      </c>
      <c r="AV22" s="434">
        <f t="shared" ca="1" si="29"/>
        <v>0</v>
      </c>
      <c r="AW22" s="434">
        <f t="shared" ca="1" si="29"/>
        <v>0</v>
      </c>
      <c r="AX22" s="434">
        <f t="shared" ca="1" si="29"/>
        <v>0</v>
      </c>
      <c r="AY22" s="434">
        <f t="shared" ca="1" si="29"/>
        <v>0</v>
      </c>
      <c r="AZ22" s="434">
        <f t="shared" ca="1" si="29"/>
        <v>0</v>
      </c>
      <c r="BA22" s="434">
        <f t="shared" ca="1" si="29"/>
        <v>0</v>
      </c>
      <c r="BB22" s="434">
        <f t="shared" ca="1" si="29"/>
        <v>0</v>
      </c>
      <c r="BC22" s="434">
        <f t="shared" ca="1" si="29"/>
        <v>0</v>
      </c>
      <c r="BD22" s="434">
        <f t="shared" ca="1" si="29"/>
        <v>0</v>
      </c>
      <c r="BE22" s="434">
        <f t="shared" ca="1" si="29"/>
        <v>0</v>
      </c>
      <c r="BF22" s="434">
        <f t="shared" ca="1" si="29"/>
        <v>0</v>
      </c>
      <c r="BG22" s="434">
        <f t="shared" ca="1" si="29"/>
        <v>0</v>
      </c>
      <c r="BH22" s="435"/>
      <c r="BI22" s="434">
        <f t="shared" ref="BI22:CC22" ca="1" si="30">IF($E22=$BI$8,Q22,0)</f>
        <v>0</v>
      </c>
      <c r="BJ22" s="434">
        <f t="shared" ca="1" si="30"/>
        <v>0</v>
      </c>
      <c r="BK22" s="434">
        <f t="shared" ca="1" si="30"/>
        <v>0</v>
      </c>
      <c r="BL22" s="434">
        <f t="shared" ca="1" si="30"/>
        <v>0</v>
      </c>
      <c r="BM22" s="434">
        <f t="shared" ca="1" si="30"/>
        <v>0</v>
      </c>
      <c r="BN22" s="434">
        <f t="shared" ca="1" si="30"/>
        <v>0</v>
      </c>
      <c r="BO22" s="434">
        <f t="shared" ca="1" si="30"/>
        <v>0</v>
      </c>
      <c r="BP22" s="434">
        <f t="shared" ca="1" si="30"/>
        <v>0</v>
      </c>
      <c r="BQ22" s="434">
        <f t="shared" ca="1" si="30"/>
        <v>0</v>
      </c>
      <c r="BR22" s="434">
        <f t="shared" ca="1" si="30"/>
        <v>0</v>
      </c>
      <c r="BS22" s="434">
        <f t="shared" ca="1" si="30"/>
        <v>0</v>
      </c>
      <c r="BT22" s="434">
        <f t="shared" ca="1" si="30"/>
        <v>0</v>
      </c>
      <c r="BU22" s="434">
        <f t="shared" ca="1" si="30"/>
        <v>0</v>
      </c>
      <c r="BV22" s="434">
        <f t="shared" ca="1" si="30"/>
        <v>0</v>
      </c>
      <c r="BW22" s="434">
        <f t="shared" ca="1" si="30"/>
        <v>0</v>
      </c>
      <c r="BX22" s="434">
        <f t="shared" ca="1" si="30"/>
        <v>0</v>
      </c>
      <c r="BY22" s="434">
        <f t="shared" ca="1" si="30"/>
        <v>0</v>
      </c>
      <c r="BZ22" s="434">
        <f t="shared" ca="1" si="30"/>
        <v>0</v>
      </c>
      <c r="CA22" s="434">
        <f t="shared" ca="1" si="30"/>
        <v>0</v>
      </c>
      <c r="CB22" s="434">
        <f t="shared" ca="1" si="30"/>
        <v>0</v>
      </c>
      <c r="CC22" s="434">
        <f t="shared" ca="1" si="30"/>
        <v>0</v>
      </c>
    </row>
    <row r="23" spans="1:81" hidden="1" x14ac:dyDescent="0.25">
      <c r="A23" s="137"/>
      <c r="B23" s="1128"/>
      <c r="C23" s="1103"/>
      <c r="D23" s="1103"/>
      <c r="E23" s="1137"/>
      <c r="F23" s="1105"/>
      <c r="G23" s="1105"/>
      <c r="H23" s="1107"/>
      <c r="I23" s="1130"/>
      <c r="J23" s="1130"/>
      <c r="K23" s="1130"/>
      <c r="L23" s="1125"/>
      <c r="M23" s="1139"/>
      <c r="N23" s="1125"/>
      <c r="O23" s="1117"/>
      <c r="P23" s="172" t="s">
        <v>330</v>
      </c>
      <c r="Q23" s="875">
        <f ca="1">INDIRECT("'2PI. Fiche" &amp; $B22 &amp; "'!F48")</f>
        <v>0</v>
      </c>
      <c r="R23" s="875">
        <f ca="1">INDIRECT("'2PI. Fiche" &amp; $B22 &amp; "'!G48")</f>
        <v>0</v>
      </c>
      <c r="S23" s="875">
        <f ca="1">INDIRECT("'2PI. Fiche" &amp; $B22 &amp; "'!H48")</f>
        <v>0</v>
      </c>
      <c r="T23" s="875">
        <f ca="1">INDIRECT("'2PI. Fiche" &amp; $B22 &amp; "'!I48")</f>
        <v>0</v>
      </c>
      <c r="U23" s="875">
        <f ca="1">INDIRECT("'2PI. Fiche" &amp; $B22 &amp; "'!J48")</f>
        <v>0</v>
      </c>
      <c r="V23" s="875">
        <f ca="1">INDIRECT("'2PI. Fiche" &amp; $B22 &amp; "'!K48")</f>
        <v>0</v>
      </c>
      <c r="W23" s="875">
        <f ca="1">INDIRECT("'2PI. Fiche" &amp; $B22 &amp; "'!L48")</f>
        <v>0</v>
      </c>
      <c r="X23" s="875">
        <f ca="1">INDIRECT("'2PI. Fiche" &amp; $B22 &amp; "'!M48")</f>
        <v>0</v>
      </c>
      <c r="Y23" s="875">
        <f ca="1">INDIRECT("'2PI. Fiche" &amp; $B22 &amp; "'!N48")</f>
        <v>0</v>
      </c>
      <c r="Z23" s="875">
        <f ca="1">INDIRECT("'2PI. Fiche" &amp; $B22 &amp; "'!O48")</f>
        <v>0</v>
      </c>
      <c r="AA23" s="875">
        <f ca="1">INDIRECT("'2PI. Fiche" &amp; $B22 &amp; "'!P48")</f>
        <v>0</v>
      </c>
      <c r="AB23" s="875">
        <f ca="1">INDIRECT("'2PI. Fiche" &amp; $B22 &amp; "'!Q48")</f>
        <v>0</v>
      </c>
      <c r="AC23" s="875">
        <f ca="1">INDIRECT("'2PI. Fiche" &amp; $B22 &amp; "'!R48")</f>
        <v>0</v>
      </c>
      <c r="AD23" s="875">
        <f ca="1">INDIRECT("'2PI. Fiche" &amp; $B22 &amp; "'!S48")</f>
        <v>0</v>
      </c>
      <c r="AE23" s="875">
        <f ca="1">INDIRECT("'2PI. Fiche" &amp; $B22 &amp; "'!T48")</f>
        <v>0</v>
      </c>
      <c r="AF23" s="875">
        <f ca="1">INDIRECT("'2PI. Fiche" &amp; $B22 &amp; "'!U48")</f>
        <v>0</v>
      </c>
      <c r="AG23" s="875">
        <f ca="1">INDIRECT("'2PI. Fiche" &amp; $B22 &amp; "'!V48")</f>
        <v>0</v>
      </c>
      <c r="AH23" s="875">
        <f ca="1">INDIRECT("'2PI. Fiche" &amp; $B22 &amp; "'!W48")</f>
        <v>0</v>
      </c>
      <c r="AI23" s="875">
        <f ca="1">INDIRECT("'2PI. Fiche" &amp; $B22 &amp; "'!X48")</f>
        <v>0</v>
      </c>
      <c r="AJ23" s="875">
        <f ca="1">INDIRECT("'2PI. Fiche" &amp; $B22 &amp; "'!Y48")</f>
        <v>0</v>
      </c>
      <c r="AK23" s="875">
        <f ca="1">INDIRECT("'2PI. Fiche" &amp; $B22 &amp; "'!Z48")</f>
        <v>0</v>
      </c>
      <c r="AL23" s="433"/>
      <c r="AM23" s="434">
        <f t="shared" ref="AM23:BG23" ca="1" si="31">IF($E22=$AM$8,Q23,0)</f>
        <v>0</v>
      </c>
      <c r="AN23" s="434">
        <f t="shared" ca="1" si="31"/>
        <v>0</v>
      </c>
      <c r="AO23" s="434">
        <f t="shared" ca="1" si="31"/>
        <v>0</v>
      </c>
      <c r="AP23" s="434">
        <f t="shared" ca="1" si="31"/>
        <v>0</v>
      </c>
      <c r="AQ23" s="434">
        <f t="shared" ca="1" si="31"/>
        <v>0</v>
      </c>
      <c r="AR23" s="434">
        <f t="shared" ca="1" si="31"/>
        <v>0</v>
      </c>
      <c r="AS23" s="434">
        <f t="shared" ca="1" si="31"/>
        <v>0</v>
      </c>
      <c r="AT23" s="434">
        <f t="shared" ca="1" si="31"/>
        <v>0</v>
      </c>
      <c r="AU23" s="434">
        <f t="shared" ca="1" si="31"/>
        <v>0</v>
      </c>
      <c r="AV23" s="434">
        <f t="shared" ca="1" si="31"/>
        <v>0</v>
      </c>
      <c r="AW23" s="434">
        <f t="shared" ca="1" si="31"/>
        <v>0</v>
      </c>
      <c r="AX23" s="434">
        <f t="shared" ca="1" si="31"/>
        <v>0</v>
      </c>
      <c r="AY23" s="434">
        <f t="shared" ca="1" si="31"/>
        <v>0</v>
      </c>
      <c r="AZ23" s="434">
        <f t="shared" ca="1" si="31"/>
        <v>0</v>
      </c>
      <c r="BA23" s="434">
        <f t="shared" ca="1" si="31"/>
        <v>0</v>
      </c>
      <c r="BB23" s="434">
        <f t="shared" ca="1" si="31"/>
        <v>0</v>
      </c>
      <c r="BC23" s="434">
        <f t="shared" ca="1" si="31"/>
        <v>0</v>
      </c>
      <c r="BD23" s="434">
        <f t="shared" ca="1" si="31"/>
        <v>0</v>
      </c>
      <c r="BE23" s="434">
        <f t="shared" ca="1" si="31"/>
        <v>0</v>
      </c>
      <c r="BF23" s="434">
        <f t="shared" ca="1" si="31"/>
        <v>0</v>
      </c>
      <c r="BG23" s="434">
        <f t="shared" ca="1" si="31"/>
        <v>0</v>
      </c>
      <c r="BH23" s="435"/>
      <c r="BI23" s="434">
        <f t="shared" ref="BI23:CC23" ca="1" si="32">IF($E22=$BI$8,Q23,0)</f>
        <v>0</v>
      </c>
      <c r="BJ23" s="434">
        <f t="shared" ca="1" si="32"/>
        <v>0</v>
      </c>
      <c r="BK23" s="434">
        <f t="shared" ca="1" si="32"/>
        <v>0</v>
      </c>
      <c r="BL23" s="434">
        <f t="shared" ca="1" si="32"/>
        <v>0</v>
      </c>
      <c r="BM23" s="434">
        <f t="shared" ca="1" si="32"/>
        <v>0</v>
      </c>
      <c r="BN23" s="434">
        <f t="shared" ca="1" si="32"/>
        <v>0</v>
      </c>
      <c r="BO23" s="434">
        <f t="shared" ca="1" si="32"/>
        <v>0</v>
      </c>
      <c r="BP23" s="434">
        <f t="shared" ca="1" si="32"/>
        <v>0</v>
      </c>
      <c r="BQ23" s="434">
        <f t="shared" ca="1" si="32"/>
        <v>0</v>
      </c>
      <c r="BR23" s="434">
        <f t="shared" ca="1" si="32"/>
        <v>0</v>
      </c>
      <c r="BS23" s="434">
        <f t="shared" ca="1" si="32"/>
        <v>0</v>
      </c>
      <c r="BT23" s="434">
        <f t="shared" ca="1" si="32"/>
        <v>0</v>
      </c>
      <c r="BU23" s="434">
        <f t="shared" ca="1" si="32"/>
        <v>0</v>
      </c>
      <c r="BV23" s="434">
        <f t="shared" ca="1" si="32"/>
        <v>0</v>
      </c>
      <c r="BW23" s="434">
        <f t="shared" ca="1" si="32"/>
        <v>0</v>
      </c>
      <c r="BX23" s="434">
        <f t="shared" ca="1" si="32"/>
        <v>0</v>
      </c>
      <c r="BY23" s="434">
        <f t="shared" ca="1" si="32"/>
        <v>0</v>
      </c>
      <c r="BZ23" s="434">
        <f t="shared" ca="1" si="32"/>
        <v>0</v>
      </c>
      <c r="CA23" s="434">
        <f t="shared" ca="1" si="32"/>
        <v>0</v>
      </c>
      <c r="CB23" s="434">
        <f t="shared" ca="1" si="32"/>
        <v>0</v>
      </c>
      <c r="CC23" s="434">
        <f t="shared" ca="1" si="32"/>
        <v>0</v>
      </c>
    </row>
    <row r="24" spans="1:81" hidden="1" x14ac:dyDescent="0.25">
      <c r="A24" s="137"/>
      <c r="B24" s="1133">
        <v>8</v>
      </c>
      <c r="C24" s="1122">
        <f ca="1">INDIRECT("'2PI. Fiche" &amp; $B24 &amp; "'!D12")</f>
        <v>0</v>
      </c>
      <c r="D24" s="1122">
        <f ca="1">INDIRECT("'2PI. Fiche" &amp; $B24 &amp; "'!D11")</f>
        <v>0</v>
      </c>
      <c r="E24" s="1134" t="str">
        <f ca="1">INDIRECT("'2PI. Fiche" &amp; $B24 &amp; "'!J2")</f>
        <v>Investissement</v>
      </c>
      <c r="F24" s="1110">
        <f ca="1">INDIRECT("'2PI. Fiche" &amp; $B24 &amp; "'!D14")</f>
        <v>0</v>
      </c>
      <c r="G24" s="1110" t="str">
        <f ca="1">IF(INDIRECT("'2PI. Fiche" &amp; $B24 &amp; "'!L2")=1,"",INDIRECT("'2PI. Fiche" &amp; $B24 &amp; "'!D15"))</f>
        <v/>
      </c>
      <c r="H24" s="1100" t="str">
        <f ca="1">IF(INDIRECT("'2PI. Fiche" &amp; $B24 &amp; "'!l2")=1,"",ROUND((G24-F24)/365,1))</f>
        <v/>
      </c>
      <c r="I24" s="1131">
        <f ca="1">SUM(Q24:AK24)</f>
        <v>0</v>
      </c>
      <c r="J24" s="1131">
        <f ca="1">SUM(Q25:AK25)</f>
        <v>0</v>
      </c>
      <c r="K24" s="1131">
        <f ca="1">I24-J24</f>
        <v>0</v>
      </c>
      <c r="L24" s="1120">
        <f ca="1">INDIRECT("'2PI. Fiche" &amp; $B24 &amp; "'!AA35")</f>
        <v>0</v>
      </c>
      <c r="M24" s="1140">
        <f ca="1">INDIRECT("'2PI. Fiche" &amp; $B24 &amp; "'!AA37")+INDIRECT("'2PI. Fiche" &amp; $B24 &amp; "'!AA38")</f>
        <v>0</v>
      </c>
      <c r="N24" s="1120">
        <f ca="1">INDIRECT("'2PI. Fiche" &amp; $B24 &amp; "'!AA36")</f>
        <v>0</v>
      </c>
      <c r="O24" s="1118">
        <f ca="1">INDIRECT("'2PI. Fiche" &amp; $B24 &amp; "'!AA61")</f>
        <v>0</v>
      </c>
      <c r="P24" s="171" t="s">
        <v>329</v>
      </c>
      <c r="Q24" s="874">
        <f ca="1">INDIRECT("'2PI. Fiche" &amp; $B24 &amp; "'!F43")</f>
        <v>0</v>
      </c>
      <c r="R24" s="874">
        <f ca="1">INDIRECT("'2PI. Fiche" &amp; $B24 &amp; "'!G43")</f>
        <v>0</v>
      </c>
      <c r="S24" s="874">
        <f ca="1">INDIRECT("'2PI. Fiche" &amp; $B24 &amp; "'!H43")</f>
        <v>0</v>
      </c>
      <c r="T24" s="874">
        <f ca="1">INDIRECT("'2PI. Fiche" &amp; $B24 &amp; "'!I43")</f>
        <v>0</v>
      </c>
      <c r="U24" s="874">
        <f ca="1">INDIRECT("'2PI. Fiche" &amp; $B24 &amp; "'!J43")</f>
        <v>0</v>
      </c>
      <c r="V24" s="874">
        <f ca="1">INDIRECT("'2PI. Fiche" &amp; $B24 &amp; "'!K43")</f>
        <v>0</v>
      </c>
      <c r="W24" s="874">
        <f ca="1">INDIRECT("'2PI. Fiche" &amp; $B24 &amp; "'!L43")</f>
        <v>0</v>
      </c>
      <c r="X24" s="874">
        <f ca="1">INDIRECT("'2PI. Fiche" &amp; $B24 &amp; "'!M43")</f>
        <v>0</v>
      </c>
      <c r="Y24" s="874">
        <f ca="1">INDIRECT("'2PI. Fiche" &amp; $B24 &amp; "'!N43")</f>
        <v>0</v>
      </c>
      <c r="Z24" s="874">
        <f ca="1">INDIRECT("'2PI. Fiche" &amp; $B24 &amp; "'!O43")</f>
        <v>0</v>
      </c>
      <c r="AA24" s="874">
        <f ca="1">INDIRECT("'2PI. Fiche" &amp; $B24 &amp; "'!P43")</f>
        <v>0</v>
      </c>
      <c r="AB24" s="874">
        <f ca="1">INDIRECT("'2PI. Fiche" &amp; $B24 &amp; "'!Q43")</f>
        <v>0</v>
      </c>
      <c r="AC24" s="874">
        <f ca="1">INDIRECT("'2PI. Fiche" &amp; $B24 &amp; "'!R43")</f>
        <v>0</v>
      </c>
      <c r="AD24" s="874">
        <f ca="1">INDIRECT("'2PI. Fiche" &amp; $B24 &amp; "'!S43")</f>
        <v>0</v>
      </c>
      <c r="AE24" s="874">
        <f ca="1">INDIRECT("'2PI. Fiche" &amp; $B24 &amp; "'!T43")</f>
        <v>0</v>
      </c>
      <c r="AF24" s="874">
        <f ca="1">INDIRECT("'2PI. Fiche" &amp; $B24 &amp; "'!U43")</f>
        <v>0</v>
      </c>
      <c r="AG24" s="874">
        <f ca="1">INDIRECT("'2PI. Fiche" &amp; $B24 &amp; "'!V43")</f>
        <v>0</v>
      </c>
      <c r="AH24" s="874">
        <f ca="1">INDIRECT("'2PI. Fiche" &amp; $B24 &amp; "'!W43")</f>
        <v>0</v>
      </c>
      <c r="AI24" s="874">
        <f ca="1">INDIRECT("'2PI. Fiche" &amp; $B24 &amp; "'!X43")</f>
        <v>0</v>
      </c>
      <c r="AJ24" s="874">
        <f ca="1">INDIRECT("'2PI. Fiche" &amp; $B24 &amp; "'!Y43")</f>
        <v>0</v>
      </c>
      <c r="AK24" s="874">
        <f ca="1">INDIRECT("'2PI. Fiche" &amp; $B24 &amp; "'!Z43")</f>
        <v>0</v>
      </c>
      <c r="AL24" s="433"/>
      <c r="AM24" s="434">
        <f t="shared" ref="AM24:BG24" ca="1" si="33">IF($E24=$AM$8,Q24,0)</f>
        <v>0</v>
      </c>
      <c r="AN24" s="434">
        <f t="shared" ca="1" si="33"/>
        <v>0</v>
      </c>
      <c r="AO24" s="434">
        <f t="shared" ca="1" si="33"/>
        <v>0</v>
      </c>
      <c r="AP24" s="434">
        <f t="shared" ca="1" si="33"/>
        <v>0</v>
      </c>
      <c r="AQ24" s="434">
        <f t="shared" ca="1" si="33"/>
        <v>0</v>
      </c>
      <c r="AR24" s="434">
        <f t="shared" ca="1" si="33"/>
        <v>0</v>
      </c>
      <c r="AS24" s="434">
        <f t="shared" ca="1" si="33"/>
        <v>0</v>
      </c>
      <c r="AT24" s="434">
        <f t="shared" ca="1" si="33"/>
        <v>0</v>
      </c>
      <c r="AU24" s="434">
        <f t="shared" ca="1" si="33"/>
        <v>0</v>
      </c>
      <c r="AV24" s="434">
        <f t="shared" ca="1" si="33"/>
        <v>0</v>
      </c>
      <c r="AW24" s="434">
        <f t="shared" ca="1" si="33"/>
        <v>0</v>
      </c>
      <c r="AX24" s="434">
        <f t="shared" ca="1" si="33"/>
        <v>0</v>
      </c>
      <c r="AY24" s="434">
        <f t="shared" ca="1" si="33"/>
        <v>0</v>
      </c>
      <c r="AZ24" s="434">
        <f t="shared" ca="1" si="33"/>
        <v>0</v>
      </c>
      <c r="BA24" s="434">
        <f t="shared" ca="1" si="33"/>
        <v>0</v>
      </c>
      <c r="BB24" s="434">
        <f t="shared" ca="1" si="33"/>
        <v>0</v>
      </c>
      <c r="BC24" s="434">
        <f t="shared" ca="1" si="33"/>
        <v>0</v>
      </c>
      <c r="BD24" s="434">
        <f t="shared" ca="1" si="33"/>
        <v>0</v>
      </c>
      <c r="BE24" s="434">
        <f t="shared" ca="1" si="33"/>
        <v>0</v>
      </c>
      <c r="BF24" s="434">
        <f t="shared" ca="1" si="33"/>
        <v>0</v>
      </c>
      <c r="BG24" s="434">
        <f t="shared" ca="1" si="33"/>
        <v>0</v>
      </c>
      <c r="BH24" s="435"/>
      <c r="BI24" s="434">
        <f t="shared" ref="BI24:CC24" ca="1" si="34">IF($E24=$BI$8,Q24,0)</f>
        <v>0</v>
      </c>
      <c r="BJ24" s="434">
        <f t="shared" ca="1" si="34"/>
        <v>0</v>
      </c>
      <c r="BK24" s="434">
        <f t="shared" ca="1" si="34"/>
        <v>0</v>
      </c>
      <c r="BL24" s="434">
        <f t="shared" ca="1" si="34"/>
        <v>0</v>
      </c>
      <c r="BM24" s="434">
        <f t="shared" ca="1" si="34"/>
        <v>0</v>
      </c>
      <c r="BN24" s="434">
        <f t="shared" ca="1" si="34"/>
        <v>0</v>
      </c>
      <c r="BO24" s="434">
        <f t="shared" ca="1" si="34"/>
        <v>0</v>
      </c>
      <c r="BP24" s="434">
        <f t="shared" ca="1" si="34"/>
        <v>0</v>
      </c>
      <c r="BQ24" s="434">
        <f t="shared" ca="1" si="34"/>
        <v>0</v>
      </c>
      <c r="BR24" s="434">
        <f t="shared" ca="1" si="34"/>
        <v>0</v>
      </c>
      <c r="BS24" s="434">
        <f t="shared" ca="1" si="34"/>
        <v>0</v>
      </c>
      <c r="BT24" s="434">
        <f t="shared" ca="1" si="34"/>
        <v>0</v>
      </c>
      <c r="BU24" s="434">
        <f t="shared" ca="1" si="34"/>
        <v>0</v>
      </c>
      <c r="BV24" s="434">
        <f t="shared" ca="1" si="34"/>
        <v>0</v>
      </c>
      <c r="BW24" s="434">
        <f t="shared" ca="1" si="34"/>
        <v>0</v>
      </c>
      <c r="BX24" s="434">
        <f t="shared" ca="1" si="34"/>
        <v>0</v>
      </c>
      <c r="BY24" s="434">
        <f t="shared" ca="1" si="34"/>
        <v>0</v>
      </c>
      <c r="BZ24" s="434">
        <f t="shared" ca="1" si="34"/>
        <v>0</v>
      </c>
      <c r="CA24" s="434">
        <f t="shared" ca="1" si="34"/>
        <v>0</v>
      </c>
      <c r="CB24" s="434">
        <f t="shared" ca="1" si="34"/>
        <v>0</v>
      </c>
      <c r="CC24" s="434">
        <f t="shared" ca="1" si="34"/>
        <v>0</v>
      </c>
    </row>
    <row r="25" spans="1:81" hidden="1" x14ac:dyDescent="0.25">
      <c r="A25" s="137"/>
      <c r="B25" s="1133"/>
      <c r="C25" s="1123"/>
      <c r="D25" s="1123"/>
      <c r="E25" s="1135"/>
      <c r="F25" s="1111"/>
      <c r="G25" s="1111"/>
      <c r="H25" s="1101"/>
      <c r="I25" s="1132"/>
      <c r="J25" s="1132"/>
      <c r="K25" s="1132"/>
      <c r="L25" s="1121"/>
      <c r="M25" s="1141"/>
      <c r="N25" s="1121"/>
      <c r="O25" s="1119"/>
      <c r="P25" s="172" t="s">
        <v>330</v>
      </c>
      <c r="Q25" s="875">
        <f ca="1">INDIRECT("'2PI. Fiche" &amp; $B24 &amp; "'!F48")</f>
        <v>0</v>
      </c>
      <c r="R25" s="875">
        <f ca="1">INDIRECT("'2PI. Fiche" &amp; $B24 &amp; "'!G48")</f>
        <v>0</v>
      </c>
      <c r="S25" s="875">
        <f ca="1">INDIRECT("'2PI. Fiche" &amp; $B24 &amp; "'!H48")</f>
        <v>0</v>
      </c>
      <c r="T25" s="875">
        <f ca="1">INDIRECT("'2PI. Fiche" &amp; $B24 &amp; "'!I48")</f>
        <v>0</v>
      </c>
      <c r="U25" s="875">
        <f ca="1">INDIRECT("'2PI. Fiche" &amp; $B24 &amp; "'!J48")</f>
        <v>0</v>
      </c>
      <c r="V25" s="875">
        <f ca="1">INDIRECT("'2PI. Fiche" &amp; $B24 &amp; "'!K48")</f>
        <v>0</v>
      </c>
      <c r="W25" s="875">
        <f ca="1">INDIRECT("'2PI. Fiche" &amp; $B24 &amp; "'!L48")</f>
        <v>0</v>
      </c>
      <c r="X25" s="875">
        <f ca="1">INDIRECT("'2PI. Fiche" &amp; $B24 &amp; "'!M48")</f>
        <v>0</v>
      </c>
      <c r="Y25" s="875">
        <f ca="1">INDIRECT("'2PI. Fiche" &amp; $B24 &amp; "'!N48")</f>
        <v>0</v>
      </c>
      <c r="Z25" s="875">
        <f ca="1">INDIRECT("'2PI. Fiche" &amp; $B24 &amp; "'!O48")</f>
        <v>0</v>
      </c>
      <c r="AA25" s="875">
        <f ca="1">INDIRECT("'2PI. Fiche" &amp; $B24 &amp; "'!P48")</f>
        <v>0</v>
      </c>
      <c r="AB25" s="875">
        <f ca="1">INDIRECT("'2PI. Fiche" &amp; $B24 &amp; "'!Q48")</f>
        <v>0</v>
      </c>
      <c r="AC25" s="875">
        <f ca="1">INDIRECT("'2PI. Fiche" &amp; $B24 &amp; "'!R48")</f>
        <v>0</v>
      </c>
      <c r="AD25" s="875">
        <f ca="1">INDIRECT("'2PI. Fiche" &amp; $B24 &amp; "'!S48")</f>
        <v>0</v>
      </c>
      <c r="AE25" s="875">
        <f ca="1">INDIRECT("'2PI. Fiche" &amp; $B24 &amp; "'!T48")</f>
        <v>0</v>
      </c>
      <c r="AF25" s="875">
        <f ca="1">INDIRECT("'2PI. Fiche" &amp; $B24 &amp; "'!U48")</f>
        <v>0</v>
      </c>
      <c r="AG25" s="875">
        <f ca="1">INDIRECT("'2PI. Fiche" &amp; $B24 &amp; "'!V48")</f>
        <v>0</v>
      </c>
      <c r="AH25" s="875">
        <f ca="1">INDIRECT("'2PI. Fiche" &amp; $B24 &amp; "'!W48")</f>
        <v>0</v>
      </c>
      <c r="AI25" s="875">
        <f ca="1">INDIRECT("'2PI. Fiche" &amp; $B24 &amp; "'!X48")</f>
        <v>0</v>
      </c>
      <c r="AJ25" s="875">
        <f ca="1">INDIRECT("'2PI. Fiche" &amp; $B24 &amp; "'!Y48")</f>
        <v>0</v>
      </c>
      <c r="AK25" s="875">
        <f ca="1">INDIRECT("'2PI. Fiche" &amp; $B24 &amp; "'!Z48")</f>
        <v>0</v>
      </c>
      <c r="AL25" s="433"/>
      <c r="AM25" s="434">
        <f t="shared" ref="AM25:BG25" ca="1" si="35">IF($E24=$AM$8,Q25,0)</f>
        <v>0</v>
      </c>
      <c r="AN25" s="434">
        <f t="shared" ca="1" si="35"/>
        <v>0</v>
      </c>
      <c r="AO25" s="434">
        <f t="shared" ca="1" si="35"/>
        <v>0</v>
      </c>
      <c r="AP25" s="434">
        <f t="shared" ca="1" si="35"/>
        <v>0</v>
      </c>
      <c r="AQ25" s="434">
        <f t="shared" ca="1" si="35"/>
        <v>0</v>
      </c>
      <c r="AR25" s="434">
        <f t="shared" ca="1" si="35"/>
        <v>0</v>
      </c>
      <c r="AS25" s="434">
        <f t="shared" ca="1" si="35"/>
        <v>0</v>
      </c>
      <c r="AT25" s="434">
        <f t="shared" ca="1" si="35"/>
        <v>0</v>
      </c>
      <c r="AU25" s="434">
        <f t="shared" ca="1" si="35"/>
        <v>0</v>
      </c>
      <c r="AV25" s="434">
        <f t="shared" ca="1" si="35"/>
        <v>0</v>
      </c>
      <c r="AW25" s="434">
        <f t="shared" ca="1" si="35"/>
        <v>0</v>
      </c>
      <c r="AX25" s="434">
        <f t="shared" ca="1" si="35"/>
        <v>0</v>
      </c>
      <c r="AY25" s="434">
        <f t="shared" ca="1" si="35"/>
        <v>0</v>
      </c>
      <c r="AZ25" s="434">
        <f t="shared" ca="1" si="35"/>
        <v>0</v>
      </c>
      <c r="BA25" s="434">
        <f t="shared" ca="1" si="35"/>
        <v>0</v>
      </c>
      <c r="BB25" s="434">
        <f t="shared" ca="1" si="35"/>
        <v>0</v>
      </c>
      <c r="BC25" s="434">
        <f t="shared" ca="1" si="35"/>
        <v>0</v>
      </c>
      <c r="BD25" s="434">
        <f t="shared" ca="1" si="35"/>
        <v>0</v>
      </c>
      <c r="BE25" s="434">
        <f t="shared" ca="1" si="35"/>
        <v>0</v>
      </c>
      <c r="BF25" s="434">
        <f t="shared" ca="1" si="35"/>
        <v>0</v>
      </c>
      <c r="BG25" s="434">
        <f t="shared" ca="1" si="35"/>
        <v>0</v>
      </c>
      <c r="BH25" s="435"/>
      <c r="BI25" s="434">
        <f t="shared" ref="BI25:CC25" ca="1" si="36">IF($E24=$BI$8,Q25,0)</f>
        <v>0</v>
      </c>
      <c r="BJ25" s="434">
        <f t="shared" ca="1" si="36"/>
        <v>0</v>
      </c>
      <c r="BK25" s="434">
        <f t="shared" ca="1" si="36"/>
        <v>0</v>
      </c>
      <c r="BL25" s="434">
        <f t="shared" ca="1" si="36"/>
        <v>0</v>
      </c>
      <c r="BM25" s="434">
        <f t="shared" ca="1" si="36"/>
        <v>0</v>
      </c>
      <c r="BN25" s="434">
        <f t="shared" ca="1" si="36"/>
        <v>0</v>
      </c>
      <c r="BO25" s="434">
        <f t="shared" ca="1" si="36"/>
        <v>0</v>
      </c>
      <c r="BP25" s="434">
        <f t="shared" ca="1" si="36"/>
        <v>0</v>
      </c>
      <c r="BQ25" s="434">
        <f t="shared" ca="1" si="36"/>
        <v>0</v>
      </c>
      <c r="BR25" s="434">
        <f t="shared" ca="1" si="36"/>
        <v>0</v>
      </c>
      <c r="BS25" s="434">
        <f t="shared" ca="1" si="36"/>
        <v>0</v>
      </c>
      <c r="BT25" s="434">
        <f t="shared" ca="1" si="36"/>
        <v>0</v>
      </c>
      <c r="BU25" s="434">
        <f t="shared" ca="1" si="36"/>
        <v>0</v>
      </c>
      <c r="BV25" s="434">
        <f t="shared" ca="1" si="36"/>
        <v>0</v>
      </c>
      <c r="BW25" s="434">
        <f t="shared" ca="1" si="36"/>
        <v>0</v>
      </c>
      <c r="BX25" s="434">
        <f t="shared" ca="1" si="36"/>
        <v>0</v>
      </c>
      <c r="BY25" s="434">
        <f t="shared" ca="1" si="36"/>
        <v>0</v>
      </c>
      <c r="BZ25" s="434">
        <f t="shared" ca="1" si="36"/>
        <v>0</v>
      </c>
      <c r="CA25" s="434">
        <f t="shared" ca="1" si="36"/>
        <v>0</v>
      </c>
      <c r="CB25" s="434">
        <f t="shared" ca="1" si="36"/>
        <v>0</v>
      </c>
      <c r="CC25" s="434">
        <f t="shared" ca="1" si="36"/>
        <v>0</v>
      </c>
    </row>
    <row r="26" spans="1:81" hidden="1" x14ac:dyDescent="0.25">
      <c r="A26" s="137"/>
      <c r="B26" s="1128">
        <v>9</v>
      </c>
      <c r="C26" s="1102">
        <f ca="1">INDIRECT("'2PI. Fiche" &amp; $B26 &amp; "'!D12")</f>
        <v>0</v>
      </c>
      <c r="D26" s="1102">
        <f ca="1">INDIRECT("'2PI. Fiche" &amp; $B26 &amp; "'!D11")</f>
        <v>0</v>
      </c>
      <c r="E26" s="1136" t="str">
        <f ca="1">INDIRECT("'2PI. Fiche" &amp; $B26 &amp; "'!J2")</f>
        <v>Investissement</v>
      </c>
      <c r="F26" s="1104">
        <f ca="1">INDIRECT("'2PI. Fiche" &amp; $B26 &amp; "'!D14")</f>
        <v>0</v>
      </c>
      <c r="G26" s="1104" t="str">
        <f ca="1">IF(INDIRECT("'2PI. Fiche" &amp; $B26 &amp; "'!L2")=1,"",INDIRECT("'2PI. Fiche" &amp; $B26 &amp; "'!D15"))</f>
        <v/>
      </c>
      <c r="H26" s="1106" t="str">
        <f ca="1">IF(INDIRECT("'2PI. Fiche" &amp; $B26 &amp; "'!l2")=1,"",ROUND((G26-F26)/365,1))</f>
        <v/>
      </c>
      <c r="I26" s="1129">
        <f ca="1">SUM(Q26:AK26)</f>
        <v>0</v>
      </c>
      <c r="J26" s="1129">
        <f ca="1">SUM(Q27:AK27)</f>
        <v>0</v>
      </c>
      <c r="K26" s="1129">
        <f ca="1">I26-J26</f>
        <v>0</v>
      </c>
      <c r="L26" s="1124">
        <f ca="1">INDIRECT("'2PI. Fiche" &amp; $B26 &amp; "'!AA35")</f>
        <v>0</v>
      </c>
      <c r="M26" s="1138">
        <f ca="1">INDIRECT("'2PI. Fiche" &amp; $B26 &amp; "'!AA37")+INDIRECT("'2PI. Fiche" &amp; $B26 &amp; "'!AA38")</f>
        <v>0</v>
      </c>
      <c r="N26" s="1124">
        <f ca="1">INDIRECT("'2PI. Fiche" &amp; $B26 &amp; "'!AA36")</f>
        <v>0</v>
      </c>
      <c r="O26" s="1116">
        <f ca="1">INDIRECT("'2PI. Fiche" &amp; $B26 &amp; "'!AA61")</f>
        <v>0</v>
      </c>
      <c r="P26" s="171" t="s">
        <v>329</v>
      </c>
      <c r="Q26" s="874">
        <f ca="1">INDIRECT("'2PI. Fiche" &amp; $B26 &amp; "'!F43")</f>
        <v>0</v>
      </c>
      <c r="R26" s="874">
        <f ca="1">INDIRECT("'2PI. Fiche" &amp; $B26 &amp; "'!G43")</f>
        <v>0</v>
      </c>
      <c r="S26" s="874">
        <f ca="1">INDIRECT("'2PI. Fiche" &amp; $B26 &amp; "'!H43")</f>
        <v>0</v>
      </c>
      <c r="T26" s="874">
        <f ca="1">INDIRECT("'2PI. Fiche" &amp; $B26 &amp; "'!I43")</f>
        <v>0</v>
      </c>
      <c r="U26" s="874">
        <f ca="1">INDIRECT("'2PI. Fiche" &amp; $B26 &amp; "'!J43")</f>
        <v>0</v>
      </c>
      <c r="V26" s="874">
        <f ca="1">INDIRECT("'2PI. Fiche" &amp; $B26 &amp; "'!K43")</f>
        <v>0</v>
      </c>
      <c r="W26" s="874">
        <f ca="1">INDIRECT("'2PI. Fiche" &amp; $B26 &amp; "'!L43")</f>
        <v>0</v>
      </c>
      <c r="X26" s="874">
        <f ca="1">INDIRECT("'2PI. Fiche" &amp; $B26 &amp; "'!M43")</f>
        <v>0</v>
      </c>
      <c r="Y26" s="874">
        <f ca="1">INDIRECT("'2PI. Fiche" &amp; $B26 &amp; "'!N43")</f>
        <v>0</v>
      </c>
      <c r="Z26" s="874">
        <f ca="1">INDIRECT("'2PI. Fiche" &amp; $B26 &amp; "'!O43")</f>
        <v>0</v>
      </c>
      <c r="AA26" s="874">
        <f ca="1">INDIRECT("'2PI. Fiche" &amp; $B26 &amp; "'!P43")</f>
        <v>0</v>
      </c>
      <c r="AB26" s="874">
        <f ca="1">INDIRECT("'2PI. Fiche" &amp; $B26 &amp; "'!Q43")</f>
        <v>0</v>
      </c>
      <c r="AC26" s="874">
        <f ca="1">INDIRECT("'2PI. Fiche" &amp; $B26 &amp; "'!R43")</f>
        <v>0</v>
      </c>
      <c r="AD26" s="874">
        <f ca="1">INDIRECT("'2PI. Fiche" &amp; $B26 &amp; "'!S43")</f>
        <v>0</v>
      </c>
      <c r="AE26" s="874">
        <f ca="1">INDIRECT("'2PI. Fiche" &amp; $B26 &amp; "'!T43")</f>
        <v>0</v>
      </c>
      <c r="AF26" s="874">
        <f ca="1">INDIRECT("'2PI. Fiche" &amp; $B26 &amp; "'!U43")</f>
        <v>0</v>
      </c>
      <c r="AG26" s="874">
        <f ca="1">INDIRECT("'2PI. Fiche" &amp; $B26 &amp; "'!V43")</f>
        <v>0</v>
      </c>
      <c r="AH26" s="874">
        <f ca="1">INDIRECT("'2PI. Fiche" &amp; $B26 &amp; "'!W43")</f>
        <v>0</v>
      </c>
      <c r="AI26" s="874">
        <f ca="1">INDIRECT("'2PI. Fiche" &amp; $B26 &amp; "'!X43")</f>
        <v>0</v>
      </c>
      <c r="AJ26" s="874">
        <f ca="1">INDIRECT("'2PI. Fiche" &amp; $B26 &amp; "'!Y43")</f>
        <v>0</v>
      </c>
      <c r="AK26" s="874">
        <f ca="1">INDIRECT("'2PI. Fiche" &amp; $B26 &amp; "'!Z43")</f>
        <v>0</v>
      </c>
      <c r="AL26" s="433"/>
      <c r="AM26" s="434">
        <f t="shared" ref="AM26:BG26" ca="1" si="37">IF($E26=$AM$8,Q26,0)</f>
        <v>0</v>
      </c>
      <c r="AN26" s="434">
        <f t="shared" ca="1" si="37"/>
        <v>0</v>
      </c>
      <c r="AO26" s="434">
        <f t="shared" ca="1" si="37"/>
        <v>0</v>
      </c>
      <c r="AP26" s="434">
        <f t="shared" ca="1" si="37"/>
        <v>0</v>
      </c>
      <c r="AQ26" s="434">
        <f t="shared" ca="1" si="37"/>
        <v>0</v>
      </c>
      <c r="AR26" s="434">
        <f t="shared" ca="1" si="37"/>
        <v>0</v>
      </c>
      <c r="AS26" s="434">
        <f t="shared" ca="1" si="37"/>
        <v>0</v>
      </c>
      <c r="AT26" s="434">
        <f t="shared" ca="1" si="37"/>
        <v>0</v>
      </c>
      <c r="AU26" s="434">
        <f t="shared" ca="1" si="37"/>
        <v>0</v>
      </c>
      <c r="AV26" s="434">
        <f t="shared" ca="1" si="37"/>
        <v>0</v>
      </c>
      <c r="AW26" s="434">
        <f t="shared" ca="1" si="37"/>
        <v>0</v>
      </c>
      <c r="AX26" s="434">
        <f t="shared" ca="1" si="37"/>
        <v>0</v>
      </c>
      <c r="AY26" s="434">
        <f t="shared" ca="1" si="37"/>
        <v>0</v>
      </c>
      <c r="AZ26" s="434">
        <f t="shared" ca="1" si="37"/>
        <v>0</v>
      </c>
      <c r="BA26" s="434">
        <f t="shared" ca="1" si="37"/>
        <v>0</v>
      </c>
      <c r="BB26" s="434">
        <f t="shared" ca="1" si="37"/>
        <v>0</v>
      </c>
      <c r="BC26" s="434">
        <f t="shared" ca="1" si="37"/>
        <v>0</v>
      </c>
      <c r="BD26" s="434">
        <f t="shared" ca="1" si="37"/>
        <v>0</v>
      </c>
      <c r="BE26" s="434">
        <f t="shared" ca="1" si="37"/>
        <v>0</v>
      </c>
      <c r="BF26" s="434">
        <f t="shared" ca="1" si="37"/>
        <v>0</v>
      </c>
      <c r="BG26" s="434">
        <f t="shared" ca="1" si="37"/>
        <v>0</v>
      </c>
      <c r="BH26" s="435"/>
      <c r="BI26" s="434">
        <f t="shared" ref="BI26:CC26" ca="1" si="38">IF($E26=$BI$8,Q26,0)</f>
        <v>0</v>
      </c>
      <c r="BJ26" s="434">
        <f t="shared" ca="1" si="38"/>
        <v>0</v>
      </c>
      <c r="BK26" s="434">
        <f t="shared" ca="1" si="38"/>
        <v>0</v>
      </c>
      <c r="BL26" s="434">
        <f t="shared" ca="1" si="38"/>
        <v>0</v>
      </c>
      <c r="BM26" s="434">
        <f t="shared" ca="1" si="38"/>
        <v>0</v>
      </c>
      <c r="BN26" s="434">
        <f t="shared" ca="1" si="38"/>
        <v>0</v>
      </c>
      <c r="BO26" s="434">
        <f t="shared" ca="1" si="38"/>
        <v>0</v>
      </c>
      <c r="BP26" s="434">
        <f t="shared" ca="1" si="38"/>
        <v>0</v>
      </c>
      <c r="BQ26" s="434">
        <f t="shared" ca="1" si="38"/>
        <v>0</v>
      </c>
      <c r="BR26" s="434">
        <f t="shared" ca="1" si="38"/>
        <v>0</v>
      </c>
      <c r="BS26" s="434">
        <f t="shared" ca="1" si="38"/>
        <v>0</v>
      </c>
      <c r="BT26" s="434">
        <f t="shared" ca="1" si="38"/>
        <v>0</v>
      </c>
      <c r="BU26" s="434">
        <f t="shared" ca="1" si="38"/>
        <v>0</v>
      </c>
      <c r="BV26" s="434">
        <f t="shared" ca="1" si="38"/>
        <v>0</v>
      </c>
      <c r="BW26" s="434">
        <f t="shared" ca="1" si="38"/>
        <v>0</v>
      </c>
      <c r="BX26" s="434">
        <f t="shared" ca="1" si="38"/>
        <v>0</v>
      </c>
      <c r="BY26" s="434">
        <f t="shared" ca="1" si="38"/>
        <v>0</v>
      </c>
      <c r="BZ26" s="434">
        <f t="shared" ca="1" si="38"/>
        <v>0</v>
      </c>
      <c r="CA26" s="434">
        <f t="shared" ca="1" si="38"/>
        <v>0</v>
      </c>
      <c r="CB26" s="434">
        <f t="shared" ca="1" si="38"/>
        <v>0</v>
      </c>
      <c r="CC26" s="434">
        <f t="shared" ca="1" si="38"/>
        <v>0</v>
      </c>
    </row>
    <row r="27" spans="1:81" hidden="1" x14ac:dyDescent="0.25">
      <c r="A27" s="137"/>
      <c r="B27" s="1128"/>
      <c r="C27" s="1103"/>
      <c r="D27" s="1103"/>
      <c r="E27" s="1137"/>
      <c r="F27" s="1105"/>
      <c r="G27" s="1105"/>
      <c r="H27" s="1107"/>
      <c r="I27" s="1130"/>
      <c r="J27" s="1130"/>
      <c r="K27" s="1130"/>
      <c r="L27" s="1125"/>
      <c r="M27" s="1139"/>
      <c r="N27" s="1125"/>
      <c r="O27" s="1117"/>
      <c r="P27" s="172" t="s">
        <v>330</v>
      </c>
      <c r="Q27" s="875">
        <f ca="1">INDIRECT("'2PI. Fiche" &amp; $B26 &amp; "'!F48")</f>
        <v>0</v>
      </c>
      <c r="R27" s="875">
        <f ca="1">INDIRECT("'2PI. Fiche" &amp; $B26 &amp; "'!G48")</f>
        <v>0</v>
      </c>
      <c r="S27" s="875">
        <f ca="1">INDIRECT("'2PI. Fiche" &amp; $B26 &amp; "'!H48")</f>
        <v>0</v>
      </c>
      <c r="T27" s="875">
        <f ca="1">INDIRECT("'2PI. Fiche" &amp; $B26 &amp; "'!I48")</f>
        <v>0</v>
      </c>
      <c r="U27" s="875">
        <f ca="1">INDIRECT("'2PI. Fiche" &amp; $B26 &amp; "'!J48")</f>
        <v>0</v>
      </c>
      <c r="V27" s="875">
        <f ca="1">INDIRECT("'2PI. Fiche" &amp; $B26 &amp; "'!K48")</f>
        <v>0</v>
      </c>
      <c r="W27" s="875">
        <f ca="1">INDIRECT("'2PI. Fiche" &amp; $B26 &amp; "'!L48")</f>
        <v>0</v>
      </c>
      <c r="X27" s="875">
        <f ca="1">INDIRECT("'2PI. Fiche" &amp; $B26 &amp; "'!M48")</f>
        <v>0</v>
      </c>
      <c r="Y27" s="875">
        <f ca="1">INDIRECT("'2PI. Fiche" &amp; $B26 &amp; "'!N48")</f>
        <v>0</v>
      </c>
      <c r="Z27" s="875">
        <f ca="1">INDIRECT("'2PI. Fiche" &amp; $B26 &amp; "'!O48")</f>
        <v>0</v>
      </c>
      <c r="AA27" s="875">
        <f ca="1">INDIRECT("'2PI. Fiche" &amp; $B26 &amp; "'!P48")</f>
        <v>0</v>
      </c>
      <c r="AB27" s="875">
        <f ca="1">INDIRECT("'2PI. Fiche" &amp; $B26 &amp; "'!Q48")</f>
        <v>0</v>
      </c>
      <c r="AC27" s="875">
        <f ca="1">INDIRECT("'2PI. Fiche" &amp; $B26 &amp; "'!R48")</f>
        <v>0</v>
      </c>
      <c r="AD27" s="875">
        <f ca="1">INDIRECT("'2PI. Fiche" &amp; $B26 &amp; "'!S48")</f>
        <v>0</v>
      </c>
      <c r="AE27" s="875">
        <f ca="1">INDIRECT("'2PI. Fiche" &amp; $B26 &amp; "'!T48")</f>
        <v>0</v>
      </c>
      <c r="AF27" s="875">
        <f ca="1">INDIRECT("'2PI. Fiche" &amp; $B26 &amp; "'!U48")</f>
        <v>0</v>
      </c>
      <c r="AG27" s="875">
        <f ca="1">INDIRECT("'2PI. Fiche" &amp; $B26 &amp; "'!V48")</f>
        <v>0</v>
      </c>
      <c r="AH27" s="875">
        <f ca="1">INDIRECT("'2PI. Fiche" &amp; $B26 &amp; "'!W48")</f>
        <v>0</v>
      </c>
      <c r="AI27" s="875">
        <f ca="1">INDIRECT("'2PI. Fiche" &amp; $B26 &amp; "'!X48")</f>
        <v>0</v>
      </c>
      <c r="AJ27" s="875">
        <f ca="1">INDIRECT("'2PI. Fiche" &amp; $B26 &amp; "'!Y48")</f>
        <v>0</v>
      </c>
      <c r="AK27" s="875">
        <f ca="1">INDIRECT("'2PI. Fiche" &amp; $B26 &amp; "'!Z48")</f>
        <v>0</v>
      </c>
      <c r="AL27" s="433"/>
      <c r="AM27" s="434">
        <f t="shared" ref="AM27:BG27" ca="1" si="39">IF($E26=$AM$8,Q27,0)</f>
        <v>0</v>
      </c>
      <c r="AN27" s="434">
        <f t="shared" ca="1" si="39"/>
        <v>0</v>
      </c>
      <c r="AO27" s="434">
        <f t="shared" ca="1" si="39"/>
        <v>0</v>
      </c>
      <c r="AP27" s="434">
        <f t="shared" ca="1" si="39"/>
        <v>0</v>
      </c>
      <c r="AQ27" s="434">
        <f t="shared" ca="1" si="39"/>
        <v>0</v>
      </c>
      <c r="AR27" s="434">
        <f t="shared" ca="1" si="39"/>
        <v>0</v>
      </c>
      <c r="AS27" s="434">
        <f t="shared" ca="1" si="39"/>
        <v>0</v>
      </c>
      <c r="AT27" s="434">
        <f t="shared" ca="1" si="39"/>
        <v>0</v>
      </c>
      <c r="AU27" s="434">
        <f t="shared" ca="1" si="39"/>
        <v>0</v>
      </c>
      <c r="AV27" s="434">
        <f t="shared" ca="1" si="39"/>
        <v>0</v>
      </c>
      <c r="AW27" s="434">
        <f t="shared" ca="1" si="39"/>
        <v>0</v>
      </c>
      <c r="AX27" s="434">
        <f t="shared" ca="1" si="39"/>
        <v>0</v>
      </c>
      <c r="AY27" s="434">
        <f t="shared" ca="1" si="39"/>
        <v>0</v>
      </c>
      <c r="AZ27" s="434">
        <f t="shared" ca="1" si="39"/>
        <v>0</v>
      </c>
      <c r="BA27" s="434">
        <f t="shared" ca="1" si="39"/>
        <v>0</v>
      </c>
      <c r="BB27" s="434">
        <f t="shared" ca="1" si="39"/>
        <v>0</v>
      </c>
      <c r="BC27" s="434">
        <f t="shared" ca="1" si="39"/>
        <v>0</v>
      </c>
      <c r="BD27" s="434">
        <f t="shared" ca="1" si="39"/>
        <v>0</v>
      </c>
      <c r="BE27" s="434">
        <f t="shared" ca="1" si="39"/>
        <v>0</v>
      </c>
      <c r="BF27" s="434">
        <f t="shared" ca="1" si="39"/>
        <v>0</v>
      </c>
      <c r="BG27" s="434">
        <f t="shared" ca="1" si="39"/>
        <v>0</v>
      </c>
      <c r="BH27" s="435"/>
      <c r="BI27" s="434">
        <f t="shared" ref="BI27:CC27" ca="1" si="40">IF($E26=$BI$8,Q27,0)</f>
        <v>0</v>
      </c>
      <c r="BJ27" s="434">
        <f t="shared" ca="1" si="40"/>
        <v>0</v>
      </c>
      <c r="BK27" s="434">
        <f t="shared" ca="1" si="40"/>
        <v>0</v>
      </c>
      <c r="BL27" s="434">
        <f t="shared" ca="1" si="40"/>
        <v>0</v>
      </c>
      <c r="BM27" s="434">
        <f t="shared" ca="1" si="40"/>
        <v>0</v>
      </c>
      <c r="BN27" s="434">
        <f t="shared" ca="1" si="40"/>
        <v>0</v>
      </c>
      <c r="BO27" s="434">
        <f t="shared" ca="1" si="40"/>
        <v>0</v>
      </c>
      <c r="BP27" s="434">
        <f t="shared" ca="1" si="40"/>
        <v>0</v>
      </c>
      <c r="BQ27" s="434">
        <f t="shared" ca="1" si="40"/>
        <v>0</v>
      </c>
      <c r="BR27" s="434">
        <f t="shared" ca="1" si="40"/>
        <v>0</v>
      </c>
      <c r="BS27" s="434">
        <f t="shared" ca="1" si="40"/>
        <v>0</v>
      </c>
      <c r="BT27" s="434">
        <f t="shared" ca="1" si="40"/>
        <v>0</v>
      </c>
      <c r="BU27" s="434">
        <f t="shared" ca="1" si="40"/>
        <v>0</v>
      </c>
      <c r="BV27" s="434">
        <f t="shared" ca="1" si="40"/>
        <v>0</v>
      </c>
      <c r="BW27" s="434">
        <f t="shared" ca="1" si="40"/>
        <v>0</v>
      </c>
      <c r="BX27" s="434">
        <f t="shared" ca="1" si="40"/>
        <v>0</v>
      </c>
      <c r="BY27" s="434">
        <f t="shared" ca="1" si="40"/>
        <v>0</v>
      </c>
      <c r="BZ27" s="434">
        <f t="shared" ca="1" si="40"/>
        <v>0</v>
      </c>
      <c r="CA27" s="434">
        <f t="shared" ca="1" si="40"/>
        <v>0</v>
      </c>
      <c r="CB27" s="434">
        <f t="shared" ca="1" si="40"/>
        <v>0</v>
      </c>
      <c r="CC27" s="434">
        <f t="shared" ca="1" si="40"/>
        <v>0</v>
      </c>
    </row>
    <row r="28" spans="1:81" hidden="1" x14ac:dyDescent="0.25">
      <c r="A28" s="137"/>
      <c r="B28" s="1133">
        <v>10</v>
      </c>
      <c r="C28" s="1122">
        <f ca="1">INDIRECT("'2PI. Fiche" &amp; $B28 &amp; "'!D12")</f>
        <v>0</v>
      </c>
      <c r="D28" s="1122">
        <f ca="1">INDIRECT("'2PI. Fiche" &amp; $B28 &amp; "'!D11")</f>
        <v>0</v>
      </c>
      <c r="E28" s="1134" t="str">
        <f ca="1">INDIRECT("'2PI. Fiche" &amp; $B28 &amp; "'!J2")</f>
        <v>Investissement</v>
      </c>
      <c r="F28" s="1110">
        <f ca="1">INDIRECT("'2PI. Fiche" &amp; $B28 &amp; "'!D14")</f>
        <v>0</v>
      </c>
      <c r="G28" s="1110" t="str">
        <f ca="1">IF(INDIRECT("'2PI. Fiche" &amp; $B28 &amp; "'!L2")=1,"",INDIRECT("'2PI. Fiche" &amp; $B28 &amp; "'!D15"))</f>
        <v/>
      </c>
      <c r="H28" s="1100" t="str">
        <f ca="1">IF(INDIRECT("'2PI. Fiche" &amp; $B28 &amp; "'!l2")=1,"",ROUND((G28-F28)/365,1))</f>
        <v/>
      </c>
      <c r="I28" s="1131">
        <f ca="1">SUM(Q28:AK28)</f>
        <v>0</v>
      </c>
      <c r="J28" s="1131">
        <f ca="1">SUM(Q29:AK29)</f>
        <v>0</v>
      </c>
      <c r="K28" s="1131">
        <f ca="1">I28-J28</f>
        <v>0</v>
      </c>
      <c r="L28" s="1120">
        <f ca="1">INDIRECT("'2PI. Fiche" &amp; $B28 &amp; "'!AA35")</f>
        <v>0</v>
      </c>
      <c r="M28" s="1140">
        <f ca="1">INDIRECT("'2PI. Fiche" &amp; $B28 &amp; "'!AA37")+INDIRECT("'2PI. Fiche" &amp; $B28 &amp; "'!AA38")</f>
        <v>0</v>
      </c>
      <c r="N28" s="1120">
        <f ca="1">INDIRECT("'2PI. Fiche" &amp; $B28 &amp; "'!AA36")</f>
        <v>0</v>
      </c>
      <c r="O28" s="1118">
        <f ca="1">INDIRECT("'2PI. Fiche" &amp; $B28 &amp; "'!AA61")</f>
        <v>0</v>
      </c>
      <c r="P28" s="171" t="s">
        <v>329</v>
      </c>
      <c r="Q28" s="874">
        <f ca="1">INDIRECT("'2PI. Fiche" &amp; $B28 &amp; "'!F43")</f>
        <v>0</v>
      </c>
      <c r="R28" s="874">
        <f ca="1">INDIRECT("'2PI. Fiche" &amp; $B28 &amp; "'!G43")</f>
        <v>0</v>
      </c>
      <c r="S28" s="874">
        <f ca="1">INDIRECT("'2PI. Fiche" &amp; $B28 &amp; "'!H43")</f>
        <v>0</v>
      </c>
      <c r="T28" s="874">
        <f ca="1">INDIRECT("'2PI. Fiche" &amp; $B28 &amp; "'!I43")</f>
        <v>0</v>
      </c>
      <c r="U28" s="874">
        <f ca="1">INDIRECT("'2PI. Fiche" &amp; $B28 &amp; "'!J43")</f>
        <v>0</v>
      </c>
      <c r="V28" s="874">
        <f ca="1">INDIRECT("'2PI. Fiche" &amp; $B28 &amp; "'!K43")</f>
        <v>0</v>
      </c>
      <c r="W28" s="874">
        <f ca="1">INDIRECT("'2PI. Fiche" &amp; $B28 &amp; "'!L43")</f>
        <v>0</v>
      </c>
      <c r="X28" s="874">
        <f ca="1">INDIRECT("'2PI. Fiche" &amp; $B28 &amp; "'!M43")</f>
        <v>0</v>
      </c>
      <c r="Y28" s="874">
        <f ca="1">INDIRECT("'2PI. Fiche" &amp; $B28 &amp; "'!N43")</f>
        <v>0</v>
      </c>
      <c r="Z28" s="874">
        <f ca="1">INDIRECT("'2PI. Fiche" &amp; $B28 &amp; "'!O43")</f>
        <v>0</v>
      </c>
      <c r="AA28" s="874">
        <f ca="1">INDIRECT("'2PI. Fiche" &amp; $B28 &amp; "'!P43")</f>
        <v>0</v>
      </c>
      <c r="AB28" s="874">
        <f ca="1">INDIRECT("'2PI. Fiche" &amp; $B28 &amp; "'!Q43")</f>
        <v>0</v>
      </c>
      <c r="AC28" s="874">
        <f ca="1">INDIRECT("'2PI. Fiche" &amp; $B28 &amp; "'!R43")</f>
        <v>0</v>
      </c>
      <c r="AD28" s="874">
        <f ca="1">INDIRECT("'2PI. Fiche" &amp; $B28 &amp; "'!S43")</f>
        <v>0</v>
      </c>
      <c r="AE28" s="874">
        <f ca="1">INDIRECT("'2PI. Fiche" &amp; $B28 &amp; "'!T43")</f>
        <v>0</v>
      </c>
      <c r="AF28" s="874">
        <f ca="1">INDIRECT("'2PI. Fiche" &amp; $B28 &amp; "'!U43")</f>
        <v>0</v>
      </c>
      <c r="AG28" s="874">
        <f ca="1">INDIRECT("'2PI. Fiche" &amp; $B28 &amp; "'!V43")</f>
        <v>0</v>
      </c>
      <c r="AH28" s="874">
        <f ca="1">INDIRECT("'2PI. Fiche" &amp; $B28 &amp; "'!W43")</f>
        <v>0</v>
      </c>
      <c r="AI28" s="874">
        <f ca="1">INDIRECT("'2PI. Fiche" &amp; $B28 &amp; "'!X43")</f>
        <v>0</v>
      </c>
      <c r="AJ28" s="874">
        <f ca="1">INDIRECT("'2PI. Fiche" &amp; $B28 &amp; "'!Y43")</f>
        <v>0</v>
      </c>
      <c r="AK28" s="874">
        <f ca="1">INDIRECT("'2PI. Fiche" &amp; $B28 &amp; "'!Z43")</f>
        <v>0</v>
      </c>
      <c r="AL28" s="433"/>
      <c r="AM28" s="434">
        <f t="shared" ref="AM28:BG28" ca="1" si="41">IF($E28=$AM$8,Q28,0)</f>
        <v>0</v>
      </c>
      <c r="AN28" s="434">
        <f t="shared" ca="1" si="41"/>
        <v>0</v>
      </c>
      <c r="AO28" s="434">
        <f t="shared" ca="1" si="41"/>
        <v>0</v>
      </c>
      <c r="AP28" s="434">
        <f t="shared" ca="1" si="41"/>
        <v>0</v>
      </c>
      <c r="AQ28" s="434">
        <f t="shared" ca="1" si="41"/>
        <v>0</v>
      </c>
      <c r="AR28" s="434">
        <f t="shared" ca="1" si="41"/>
        <v>0</v>
      </c>
      <c r="AS28" s="434">
        <f t="shared" ca="1" si="41"/>
        <v>0</v>
      </c>
      <c r="AT28" s="434">
        <f t="shared" ca="1" si="41"/>
        <v>0</v>
      </c>
      <c r="AU28" s="434">
        <f t="shared" ca="1" si="41"/>
        <v>0</v>
      </c>
      <c r="AV28" s="434">
        <f t="shared" ca="1" si="41"/>
        <v>0</v>
      </c>
      <c r="AW28" s="434">
        <f t="shared" ca="1" si="41"/>
        <v>0</v>
      </c>
      <c r="AX28" s="434">
        <f t="shared" ca="1" si="41"/>
        <v>0</v>
      </c>
      <c r="AY28" s="434">
        <f t="shared" ca="1" si="41"/>
        <v>0</v>
      </c>
      <c r="AZ28" s="434">
        <f t="shared" ca="1" si="41"/>
        <v>0</v>
      </c>
      <c r="BA28" s="434">
        <f t="shared" ca="1" si="41"/>
        <v>0</v>
      </c>
      <c r="BB28" s="434">
        <f t="shared" ca="1" si="41"/>
        <v>0</v>
      </c>
      <c r="BC28" s="434">
        <f t="shared" ca="1" si="41"/>
        <v>0</v>
      </c>
      <c r="BD28" s="434">
        <f t="shared" ca="1" si="41"/>
        <v>0</v>
      </c>
      <c r="BE28" s="434">
        <f t="shared" ca="1" si="41"/>
        <v>0</v>
      </c>
      <c r="BF28" s="434">
        <f t="shared" ca="1" si="41"/>
        <v>0</v>
      </c>
      <c r="BG28" s="434">
        <f t="shared" ca="1" si="41"/>
        <v>0</v>
      </c>
      <c r="BH28" s="435"/>
      <c r="BI28" s="434">
        <f t="shared" ref="BI28:CC28" ca="1" si="42">IF($E28=$BI$8,Q28,0)</f>
        <v>0</v>
      </c>
      <c r="BJ28" s="434">
        <f t="shared" ca="1" si="42"/>
        <v>0</v>
      </c>
      <c r="BK28" s="434">
        <f t="shared" ca="1" si="42"/>
        <v>0</v>
      </c>
      <c r="BL28" s="434">
        <f t="shared" ca="1" si="42"/>
        <v>0</v>
      </c>
      <c r="BM28" s="434">
        <f t="shared" ca="1" si="42"/>
        <v>0</v>
      </c>
      <c r="BN28" s="434">
        <f t="shared" ca="1" si="42"/>
        <v>0</v>
      </c>
      <c r="BO28" s="434">
        <f t="shared" ca="1" si="42"/>
        <v>0</v>
      </c>
      <c r="BP28" s="434">
        <f t="shared" ca="1" si="42"/>
        <v>0</v>
      </c>
      <c r="BQ28" s="434">
        <f t="shared" ca="1" si="42"/>
        <v>0</v>
      </c>
      <c r="BR28" s="434">
        <f t="shared" ca="1" si="42"/>
        <v>0</v>
      </c>
      <c r="BS28" s="434">
        <f t="shared" ca="1" si="42"/>
        <v>0</v>
      </c>
      <c r="BT28" s="434">
        <f t="shared" ca="1" si="42"/>
        <v>0</v>
      </c>
      <c r="BU28" s="434">
        <f t="shared" ca="1" si="42"/>
        <v>0</v>
      </c>
      <c r="BV28" s="434">
        <f t="shared" ca="1" si="42"/>
        <v>0</v>
      </c>
      <c r="BW28" s="434">
        <f t="shared" ca="1" si="42"/>
        <v>0</v>
      </c>
      <c r="BX28" s="434">
        <f t="shared" ca="1" si="42"/>
        <v>0</v>
      </c>
      <c r="BY28" s="434">
        <f t="shared" ca="1" si="42"/>
        <v>0</v>
      </c>
      <c r="BZ28" s="434">
        <f t="shared" ca="1" si="42"/>
        <v>0</v>
      </c>
      <c r="CA28" s="434">
        <f t="shared" ca="1" si="42"/>
        <v>0</v>
      </c>
      <c r="CB28" s="434">
        <f t="shared" ca="1" si="42"/>
        <v>0</v>
      </c>
      <c r="CC28" s="434">
        <f t="shared" ca="1" si="42"/>
        <v>0</v>
      </c>
    </row>
    <row r="29" spans="1:81" hidden="1" x14ac:dyDescent="0.25">
      <c r="A29" s="137"/>
      <c r="B29" s="1133"/>
      <c r="C29" s="1123"/>
      <c r="D29" s="1123"/>
      <c r="E29" s="1135"/>
      <c r="F29" s="1111"/>
      <c r="G29" s="1111"/>
      <c r="H29" s="1101"/>
      <c r="I29" s="1132"/>
      <c r="J29" s="1132"/>
      <c r="K29" s="1132"/>
      <c r="L29" s="1121"/>
      <c r="M29" s="1141"/>
      <c r="N29" s="1121"/>
      <c r="O29" s="1119"/>
      <c r="P29" s="172" t="s">
        <v>330</v>
      </c>
      <c r="Q29" s="875">
        <f ca="1">INDIRECT("'2PI. Fiche" &amp; $B28 &amp; "'!F48")</f>
        <v>0</v>
      </c>
      <c r="R29" s="875">
        <f ca="1">INDIRECT("'2PI. Fiche" &amp; $B28 &amp; "'!G48")</f>
        <v>0</v>
      </c>
      <c r="S29" s="875">
        <f ca="1">INDIRECT("'2PI. Fiche" &amp; $B28 &amp; "'!H48")</f>
        <v>0</v>
      </c>
      <c r="T29" s="875">
        <f ca="1">INDIRECT("'2PI. Fiche" &amp; $B28 &amp; "'!I48")</f>
        <v>0</v>
      </c>
      <c r="U29" s="875">
        <f ca="1">INDIRECT("'2PI. Fiche" &amp; $B28 &amp; "'!J48")</f>
        <v>0</v>
      </c>
      <c r="V29" s="875">
        <f ca="1">INDIRECT("'2PI. Fiche" &amp; $B28 &amp; "'!K48")</f>
        <v>0</v>
      </c>
      <c r="W29" s="875">
        <f ca="1">INDIRECT("'2PI. Fiche" &amp; $B28 &amp; "'!L48")</f>
        <v>0</v>
      </c>
      <c r="X29" s="875">
        <f ca="1">INDIRECT("'2PI. Fiche" &amp; $B28 &amp; "'!M48")</f>
        <v>0</v>
      </c>
      <c r="Y29" s="875">
        <f ca="1">INDIRECT("'2PI. Fiche" &amp; $B28 &amp; "'!N48")</f>
        <v>0</v>
      </c>
      <c r="Z29" s="875">
        <f ca="1">INDIRECT("'2PI. Fiche" &amp; $B28 &amp; "'!O48")</f>
        <v>0</v>
      </c>
      <c r="AA29" s="875">
        <f ca="1">INDIRECT("'2PI. Fiche" &amp; $B28 &amp; "'!P48")</f>
        <v>0</v>
      </c>
      <c r="AB29" s="875">
        <f ca="1">INDIRECT("'2PI. Fiche" &amp; $B28 &amp; "'!Q48")</f>
        <v>0</v>
      </c>
      <c r="AC29" s="875">
        <f ca="1">INDIRECT("'2PI. Fiche" &amp; $B28 &amp; "'!R48")</f>
        <v>0</v>
      </c>
      <c r="AD29" s="875">
        <f ca="1">INDIRECT("'2PI. Fiche" &amp; $B28 &amp; "'!S48")</f>
        <v>0</v>
      </c>
      <c r="AE29" s="875">
        <f ca="1">INDIRECT("'2PI. Fiche" &amp; $B28 &amp; "'!T48")</f>
        <v>0</v>
      </c>
      <c r="AF29" s="875">
        <f ca="1">INDIRECT("'2PI. Fiche" &amp; $B28 &amp; "'!U48")</f>
        <v>0</v>
      </c>
      <c r="AG29" s="875">
        <f ca="1">INDIRECT("'2PI. Fiche" &amp; $B28 &amp; "'!V48")</f>
        <v>0</v>
      </c>
      <c r="AH29" s="875">
        <f ca="1">INDIRECT("'2PI. Fiche" &amp; $B28 &amp; "'!W48")</f>
        <v>0</v>
      </c>
      <c r="AI29" s="875">
        <f ca="1">INDIRECT("'2PI. Fiche" &amp; $B28 &amp; "'!X48")</f>
        <v>0</v>
      </c>
      <c r="AJ29" s="875">
        <f ca="1">INDIRECT("'2PI. Fiche" &amp; $B28 &amp; "'!Y48")</f>
        <v>0</v>
      </c>
      <c r="AK29" s="875">
        <f ca="1">INDIRECT("'2PI. Fiche" &amp; $B28 &amp; "'!Z48")</f>
        <v>0</v>
      </c>
      <c r="AL29" s="433"/>
      <c r="AM29" s="434">
        <f t="shared" ref="AM29:BG29" ca="1" si="43">IF($E28=$AM$8,Q29,0)</f>
        <v>0</v>
      </c>
      <c r="AN29" s="434">
        <f t="shared" ca="1" si="43"/>
        <v>0</v>
      </c>
      <c r="AO29" s="434">
        <f t="shared" ca="1" si="43"/>
        <v>0</v>
      </c>
      <c r="AP29" s="434">
        <f t="shared" ca="1" si="43"/>
        <v>0</v>
      </c>
      <c r="AQ29" s="434">
        <f t="shared" ca="1" si="43"/>
        <v>0</v>
      </c>
      <c r="AR29" s="434">
        <f t="shared" ca="1" si="43"/>
        <v>0</v>
      </c>
      <c r="AS29" s="434">
        <f t="shared" ca="1" si="43"/>
        <v>0</v>
      </c>
      <c r="AT29" s="434">
        <f t="shared" ca="1" si="43"/>
        <v>0</v>
      </c>
      <c r="AU29" s="434">
        <f t="shared" ca="1" si="43"/>
        <v>0</v>
      </c>
      <c r="AV29" s="434">
        <f t="shared" ca="1" si="43"/>
        <v>0</v>
      </c>
      <c r="AW29" s="434">
        <f t="shared" ca="1" si="43"/>
        <v>0</v>
      </c>
      <c r="AX29" s="434">
        <f t="shared" ca="1" si="43"/>
        <v>0</v>
      </c>
      <c r="AY29" s="434">
        <f t="shared" ca="1" si="43"/>
        <v>0</v>
      </c>
      <c r="AZ29" s="434">
        <f t="shared" ca="1" si="43"/>
        <v>0</v>
      </c>
      <c r="BA29" s="434">
        <f t="shared" ca="1" si="43"/>
        <v>0</v>
      </c>
      <c r="BB29" s="434">
        <f t="shared" ca="1" si="43"/>
        <v>0</v>
      </c>
      <c r="BC29" s="434">
        <f t="shared" ca="1" si="43"/>
        <v>0</v>
      </c>
      <c r="BD29" s="434">
        <f t="shared" ca="1" si="43"/>
        <v>0</v>
      </c>
      <c r="BE29" s="434">
        <f t="shared" ca="1" si="43"/>
        <v>0</v>
      </c>
      <c r="BF29" s="434">
        <f t="shared" ca="1" si="43"/>
        <v>0</v>
      </c>
      <c r="BG29" s="434">
        <f t="shared" ca="1" si="43"/>
        <v>0</v>
      </c>
      <c r="BH29" s="435"/>
      <c r="BI29" s="434">
        <f t="shared" ref="BI29:CC29" ca="1" si="44">IF($E28=$BI$8,Q29,0)</f>
        <v>0</v>
      </c>
      <c r="BJ29" s="434">
        <f t="shared" ca="1" si="44"/>
        <v>0</v>
      </c>
      <c r="BK29" s="434">
        <f t="shared" ca="1" si="44"/>
        <v>0</v>
      </c>
      <c r="BL29" s="434">
        <f t="shared" ca="1" si="44"/>
        <v>0</v>
      </c>
      <c r="BM29" s="434">
        <f t="shared" ca="1" si="44"/>
        <v>0</v>
      </c>
      <c r="BN29" s="434">
        <f t="shared" ca="1" si="44"/>
        <v>0</v>
      </c>
      <c r="BO29" s="434">
        <f t="shared" ca="1" si="44"/>
        <v>0</v>
      </c>
      <c r="BP29" s="434">
        <f t="shared" ca="1" si="44"/>
        <v>0</v>
      </c>
      <c r="BQ29" s="434">
        <f t="shared" ca="1" si="44"/>
        <v>0</v>
      </c>
      <c r="BR29" s="434">
        <f t="shared" ca="1" si="44"/>
        <v>0</v>
      </c>
      <c r="BS29" s="434">
        <f t="shared" ca="1" si="44"/>
        <v>0</v>
      </c>
      <c r="BT29" s="434">
        <f t="shared" ca="1" si="44"/>
        <v>0</v>
      </c>
      <c r="BU29" s="434">
        <f t="shared" ca="1" si="44"/>
        <v>0</v>
      </c>
      <c r="BV29" s="434">
        <f t="shared" ca="1" si="44"/>
        <v>0</v>
      </c>
      <c r="BW29" s="434">
        <f t="shared" ca="1" si="44"/>
        <v>0</v>
      </c>
      <c r="BX29" s="434">
        <f t="shared" ca="1" si="44"/>
        <v>0</v>
      </c>
      <c r="BY29" s="434">
        <f t="shared" ca="1" si="44"/>
        <v>0</v>
      </c>
      <c r="BZ29" s="434">
        <f t="shared" ca="1" si="44"/>
        <v>0</v>
      </c>
      <c r="CA29" s="434">
        <f t="shared" ca="1" si="44"/>
        <v>0</v>
      </c>
      <c r="CB29" s="434">
        <f t="shared" ca="1" si="44"/>
        <v>0</v>
      </c>
      <c r="CC29" s="434">
        <f t="shared" ca="1" si="44"/>
        <v>0</v>
      </c>
    </row>
    <row r="30" spans="1:81" ht="5.0999999999999996" hidden="1" customHeight="1" x14ac:dyDescent="0.25">
      <c r="I30" s="269"/>
      <c r="J30" s="269"/>
      <c r="K30" s="269"/>
      <c r="Q30" s="876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6"/>
      <c r="AF30" s="876"/>
      <c r="AG30" s="876"/>
      <c r="AH30" s="876"/>
      <c r="AI30" s="876"/>
      <c r="AJ30" s="876"/>
      <c r="AK30" s="876"/>
      <c r="AL30" s="433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</row>
    <row r="31" spans="1:81" ht="45" customHeight="1" x14ac:dyDescent="0.25">
      <c r="H31" s="39" t="s">
        <v>203</v>
      </c>
      <c r="I31" s="430">
        <f ca="1">SUMIF($E$10:$E$29,"Performance",I$10:I$29)</f>
        <v>0</v>
      </c>
      <c r="J31" s="430">
        <f ca="1">SUMIF($E$10:$E$29,"Performance",J$10:J$29)</f>
        <v>0</v>
      </c>
      <c r="K31" s="430">
        <f ca="1">SUMIF($E$10:$E$29,"Performance",K$10:K$29)</f>
        <v>0</v>
      </c>
      <c r="L31" s="244">
        <f ca="1">SUMIF($E$10:$E$29,"Action performance",L$10:L$29)</f>
        <v>0</v>
      </c>
      <c r="M31" s="242">
        <f ca="1">SUMIF($E$10:$E$29,"Action performance",M$10:M$29)</f>
        <v>0</v>
      </c>
      <c r="N31" s="244">
        <f ca="1">SUMIF($E$10:$E$29,"Action performance",N$10:N$29)</f>
        <v>0</v>
      </c>
      <c r="O31" s="245">
        <f ca="1">SUMIF($E$10:$E$29,"Action performance",O$10:O$29)</f>
        <v>0</v>
      </c>
      <c r="P31" s="39" t="s">
        <v>331</v>
      </c>
      <c r="Q31" s="877">
        <f ca="1">SUMIF($P$10:$P$29,"Total Produits (€)",AM$10:AM$29)-SUMIF($P$10:$P$29,"Total Charges (€)",AM$10:AM$29)</f>
        <v>0</v>
      </c>
      <c r="R31" s="877">
        <f ca="1">SUMIF($P$10:$P$29,"Total Produits (€)",AN$10:AN$29)-SUMIF($P$10:$P$29,"Total Charges (€)",AN$10:AN$29)+Q31</f>
        <v>0</v>
      </c>
      <c r="S31" s="877">
        <f t="shared" ref="S31:AK31" ca="1" si="45">SUMIF($P$10:$P$29,"Total Produits (€)",AO$10:AO$29)-SUMIF($P$10:$P$29,"Total Charges (€)",AO$10:AO$29)+R31</f>
        <v>0</v>
      </c>
      <c r="T31" s="877">
        <f t="shared" ca="1" si="45"/>
        <v>0</v>
      </c>
      <c r="U31" s="877">
        <f t="shared" ca="1" si="45"/>
        <v>0</v>
      </c>
      <c r="V31" s="877">
        <f t="shared" ca="1" si="45"/>
        <v>0</v>
      </c>
      <c r="W31" s="877">
        <f t="shared" ca="1" si="45"/>
        <v>0</v>
      </c>
      <c r="X31" s="877">
        <f t="shared" ca="1" si="45"/>
        <v>0</v>
      </c>
      <c r="Y31" s="877">
        <f t="shared" ca="1" si="45"/>
        <v>0</v>
      </c>
      <c r="Z31" s="877">
        <f t="shared" ca="1" si="45"/>
        <v>0</v>
      </c>
      <c r="AA31" s="877">
        <f t="shared" ca="1" si="45"/>
        <v>0</v>
      </c>
      <c r="AB31" s="877">
        <f t="shared" ca="1" si="45"/>
        <v>0</v>
      </c>
      <c r="AC31" s="877">
        <f t="shared" ca="1" si="45"/>
        <v>0</v>
      </c>
      <c r="AD31" s="877">
        <f t="shared" ca="1" si="45"/>
        <v>0</v>
      </c>
      <c r="AE31" s="877">
        <f t="shared" ca="1" si="45"/>
        <v>0</v>
      </c>
      <c r="AF31" s="877">
        <f t="shared" ca="1" si="45"/>
        <v>0</v>
      </c>
      <c r="AG31" s="877">
        <f t="shared" ca="1" si="45"/>
        <v>0</v>
      </c>
      <c r="AH31" s="877">
        <f t="shared" ca="1" si="45"/>
        <v>0</v>
      </c>
      <c r="AI31" s="877">
        <f t="shared" ca="1" si="45"/>
        <v>0</v>
      </c>
      <c r="AJ31" s="877">
        <f t="shared" ca="1" si="45"/>
        <v>0</v>
      </c>
      <c r="AK31" s="877">
        <f t="shared" ca="1" si="45"/>
        <v>0</v>
      </c>
      <c r="AL31" s="433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5"/>
      <c r="CB31" s="435"/>
      <c r="CC31" s="435"/>
    </row>
    <row r="32" spans="1:81" ht="45" customHeight="1" x14ac:dyDescent="0.25">
      <c r="H32" s="173" t="s">
        <v>204</v>
      </c>
      <c r="I32" s="431">
        <f t="shared" ref="I32:O32" ca="1" si="46">SUMIF($E$10:$E$29,"Investissement",I$10:I$29)</f>
        <v>0</v>
      </c>
      <c r="J32" s="431">
        <f t="shared" ca="1" si="46"/>
        <v>0</v>
      </c>
      <c r="K32" s="431">
        <f t="shared" ca="1" si="46"/>
        <v>0</v>
      </c>
      <c r="L32" s="246">
        <f t="shared" ca="1" si="46"/>
        <v>0</v>
      </c>
      <c r="M32" s="243">
        <f t="shared" ca="1" si="46"/>
        <v>0</v>
      </c>
      <c r="N32" s="246">
        <f t="shared" ca="1" si="46"/>
        <v>0</v>
      </c>
      <c r="O32" s="247">
        <f t="shared" ca="1" si="46"/>
        <v>0</v>
      </c>
      <c r="P32" s="173" t="s">
        <v>332</v>
      </c>
      <c r="Q32" s="878">
        <f ca="1">SUMIF($P$10:$P$29,"Total Produits (€)",BI$10:BI$29)-SUMIF($P$10:$P$29,"Total Charges (€)",BI$10:BI$29)</f>
        <v>0</v>
      </c>
      <c r="R32" s="878">
        <f ca="1">SUMIF($P$10:$P$29,"Total Produits (€)",BJ$10:BJ$29)-SUMIF($P$10:$P$29,"Total Charges (€)",BJ$10:BJ$29)+Q32</f>
        <v>0</v>
      </c>
      <c r="S32" s="878">
        <f t="shared" ref="S32:AK32" ca="1" si="47">SUMIF($P$10:$P$29,"Total Produits (€)",BK$10:BK$29)-SUMIF($P$10:$P$29,"Total Charges (€)",BK$10:BK$29)+R32</f>
        <v>0</v>
      </c>
      <c r="T32" s="878">
        <f t="shared" ca="1" si="47"/>
        <v>0</v>
      </c>
      <c r="U32" s="878">
        <f t="shared" ca="1" si="47"/>
        <v>0</v>
      </c>
      <c r="V32" s="878">
        <f t="shared" ca="1" si="47"/>
        <v>0</v>
      </c>
      <c r="W32" s="878">
        <f t="shared" ca="1" si="47"/>
        <v>0</v>
      </c>
      <c r="X32" s="878">
        <f t="shared" ca="1" si="47"/>
        <v>0</v>
      </c>
      <c r="Y32" s="878">
        <f t="shared" ca="1" si="47"/>
        <v>0</v>
      </c>
      <c r="Z32" s="878">
        <f t="shared" ca="1" si="47"/>
        <v>0</v>
      </c>
      <c r="AA32" s="878">
        <f t="shared" ca="1" si="47"/>
        <v>0</v>
      </c>
      <c r="AB32" s="878">
        <f t="shared" ca="1" si="47"/>
        <v>0</v>
      </c>
      <c r="AC32" s="878">
        <f t="shared" ca="1" si="47"/>
        <v>0</v>
      </c>
      <c r="AD32" s="878">
        <f t="shared" ca="1" si="47"/>
        <v>0</v>
      </c>
      <c r="AE32" s="878">
        <f t="shared" ca="1" si="47"/>
        <v>0</v>
      </c>
      <c r="AF32" s="878">
        <f t="shared" ca="1" si="47"/>
        <v>0</v>
      </c>
      <c r="AG32" s="878">
        <f t="shared" ca="1" si="47"/>
        <v>0</v>
      </c>
      <c r="AH32" s="878">
        <f t="shared" ca="1" si="47"/>
        <v>0</v>
      </c>
      <c r="AI32" s="878">
        <f t="shared" ca="1" si="47"/>
        <v>0</v>
      </c>
      <c r="AJ32" s="878">
        <f t="shared" ca="1" si="47"/>
        <v>0</v>
      </c>
      <c r="AK32" s="878">
        <f t="shared" ca="1" si="47"/>
        <v>0</v>
      </c>
      <c r="AL32" s="433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</row>
    <row r="33" spans="1:81" ht="30" customHeight="1" x14ac:dyDescent="0.25">
      <c r="H33" s="39" t="s">
        <v>333</v>
      </c>
      <c r="I33" s="430">
        <f ca="1">SUM(I31:I32)</f>
        <v>0</v>
      </c>
      <c r="J33" s="430">
        <f ca="1">SUM(J31:J32)</f>
        <v>0</v>
      </c>
      <c r="K33" s="430">
        <f ca="1">SUM(K31:K32)</f>
        <v>0</v>
      </c>
      <c r="P33" s="39" t="s">
        <v>334</v>
      </c>
      <c r="Q33" s="877">
        <f ca="1">SUM(Q35:AK35)</f>
        <v>0</v>
      </c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433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  <c r="CC33" s="435"/>
    </row>
    <row r="34" spans="1:81" s="258" customFormat="1" ht="20.100000000000001" customHeight="1" x14ac:dyDescent="0.25">
      <c r="A34" s="256"/>
      <c r="B34" s="257"/>
      <c r="C34" s="257"/>
      <c r="H34" s="173" t="s">
        <v>312</v>
      </c>
      <c r="I34" s="259" t="str">
        <f ca="1">IF(ABS($I$33)+ABS($J$33)=0,"",ABS(I33)/(ABS($I$33)+ABS($J$33)))</f>
        <v/>
      </c>
      <c r="J34" s="259" t="str">
        <f ca="1">IF(ABS($I$33)+ABS($J$33)=0,"",ABS(J33)/(ABS($I$33)+ABS($J$33)))</f>
        <v/>
      </c>
      <c r="K34" s="50"/>
      <c r="Q34" s="29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7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</row>
    <row r="35" spans="1:81" ht="30" x14ac:dyDescent="0.25">
      <c r="I35" s="255"/>
      <c r="J35" s="255"/>
      <c r="P35" s="880" t="s">
        <v>238</v>
      </c>
      <c r="Q35" s="902">
        <f ca="1">Q32/POWER(1+TauxAct,Q9-$Q$9)</f>
        <v>0</v>
      </c>
      <c r="R35" s="906">
        <f t="shared" ref="R35:AK35" ca="1" si="48">R32/POWER(1+TauxAct,R9-$Q$9)</f>
        <v>0</v>
      </c>
      <c r="S35" s="902">
        <f t="shared" ca="1" si="48"/>
        <v>0</v>
      </c>
      <c r="T35" s="902">
        <f t="shared" ca="1" si="48"/>
        <v>0</v>
      </c>
      <c r="U35" s="902">
        <f t="shared" ca="1" si="48"/>
        <v>0</v>
      </c>
      <c r="V35" s="902">
        <f t="shared" ca="1" si="48"/>
        <v>0</v>
      </c>
      <c r="W35" s="902">
        <f t="shared" ca="1" si="48"/>
        <v>0</v>
      </c>
      <c r="X35" s="902">
        <f t="shared" ca="1" si="48"/>
        <v>0</v>
      </c>
      <c r="Y35" s="902">
        <f t="shared" ca="1" si="48"/>
        <v>0</v>
      </c>
      <c r="Z35" s="902">
        <f t="shared" ca="1" si="48"/>
        <v>0</v>
      </c>
      <c r="AA35" s="902">
        <f t="shared" ca="1" si="48"/>
        <v>0</v>
      </c>
      <c r="AB35" s="902">
        <f t="shared" ca="1" si="48"/>
        <v>0</v>
      </c>
      <c r="AC35" s="902">
        <f t="shared" ca="1" si="48"/>
        <v>0</v>
      </c>
      <c r="AD35" s="902">
        <f t="shared" ca="1" si="48"/>
        <v>0</v>
      </c>
      <c r="AE35" s="902">
        <f t="shared" ca="1" si="48"/>
        <v>0</v>
      </c>
      <c r="AF35" s="902">
        <f t="shared" ca="1" si="48"/>
        <v>0</v>
      </c>
      <c r="AG35" s="902">
        <f t="shared" ca="1" si="48"/>
        <v>0</v>
      </c>
      <c r="AH35" s="902">
        <f t="shared" ca="1" si="48"/>
        <v>0</v>
      </c>
      <c r="AI35" s="902">
        <f t="shared" ca="1" si="48"/>
        <v>0</v>
      </c>
      <c r="AJ35" s="902">
        <f t="shared" ca="1" si="48"/>
        <v>0</v>
      </c>
      <c r="AK35" s="902">
        <f t="shared" ca="1" si="48"/>
        <v>0</v>
      </c>
    </row>
    <row r="36" spans="1:81" ht="45" x14ac:dyDescent="0.25">
      <c r="P36" s="880" t="s">
        <v>335</v>
      </c>
      <c r="Q36" s="905">
        <f ca="1">SUMIF($P$10:$P$29,"Total Produits (€)",BI$10:BI$29)-SUMIF($P$10:$P$29,"Total Charges (€)",BI$10:BI$29)</f>
        <v>0</v>
      </c>
      <c r="R36" s="909">
        <f t="shared" ref="R36:AK36" ca="1" si="49">IF(R32=0,Q36,R32)</f>
        <v>0</v>
      </c>
      <c r="S36" s="909">
        <f t="shared" ca="1" si="49"/>
        <v>0</v>
      </c>
      <c r="T36" s="909">
        <f t="shared" ca="1" si="49"/>
        <v>0</v>
      </c>
      <c r="U36" s="909">
        <f t="shared" ca="1" si="49"/>
        <v>0</v>
      </c>
      <c r="V36" s="909">
        <f t="shared" ca="1" si="49"/>
        <v>0</v>
      </c>
      <c r="W36" s="909">
        <f t="shared" ca="1" si="49"/>
        <v>0</v>
      </c>
      <c r="X36" s="909">
        <f t="shared" ca="1" si="49"/>
        <v>0</v>
      </c>
      <c r="Y36" s="909">
        <f t="shared" ca="1" si="49"/>
        <v>0</v>
      </c>
      <c r="Z36" s="909">
        <f t="shared" ca="1" si="49"/>
        <v>0</v>
      </c>
      <c r="AA36" s="909">
        <f t="shared" ca="1" si="49"/>
        <v>0</v>
      </c>
      <c r="AB36" s="909">
        <f t="shared" ca="1" si="49"/>
        <v>0</v>
      </c>
      <c r="AC36" s="909">
        <f t="shared" ca="1" si="49"/>
        <v>0</v>
      </c>
      <c r="AD36" s="909">
        <f t="shared" ca="1" si="49"/>
        <v>0</v>
      </c>
      <c r="AE36" s="909">
        <f t="shared" ca="1" si="49"/>
        <v>0</v>
      </c>
      <c r="AF36" s="909">
        <f t="shared" ca="1" si="49"/>
        <v>0</v>
      </c>
      <c r="AG36" s="909">
        <f t="shared" ca="1" si="49"/>
        <v>0</v>
      </c>
      <c r="AH36" s="909">
        <f t="shared" ca="1" si="49"/>
        <v>0</v>
      </c>
      <c r="AI36" s="909">
        <f t="shared" ca="1" si="49"/>
        <v>0</v>
      </c>
      <c r="AJ36" s="909">
        <f t="shared" ca="1" si="49"/>
        <v>0</v>
      </c>
      <c r="AK36" s="909">
        <f t="shared" ca="1" si="49"/>
        <v>0</v>
      </c>
      <c r="AL36" s="909">
        <f t="shared" ref="AL36:CC36" ca="1" si="50">IF(AL32=0,AK36,AL32)</f>
        <v>0</v>
      </c>
      <c r="AM36" s="909">
        <f t="shared" ca="1" si="50"/>
        <v>0</v>
      </c>
      <c r="AN36" s="909">
        <f t="shared" ca="1" si="50"/>
        <v>0</v>
      </c>
      <c r="AO36" s="909">
        <f t="shared" ca="1" si="50"/>
        <v>0</v>
      </c>
      <c r="AP36" s="909">
        <f t="shared" ca="1" si="50"/>
        <v>0</v>
      </c>
      <c r="AQ36" s="909">
        <f t="shared" ca="1" si="50"/>
        <v>0</v>
      </c>
      <c r="AR36" s="909">
        <f t="shared" ca="1" si="50"/>
        <v>0</v>
      </c>
      <c r="AS36" s="909">
        <f t="shared" ca="1" si="50"/>
        <v>0</v>
      </c>
      <c r="AT36" s="909">
        <f t="shared" ca="1" si="50"/>
        <v>0</v>
      </c>
      <c r="AU36" s="909">
        <f t="shared" ca="1" si="50"/>
        <v>0</v>
      </c>
      <c r="AV36" s="909">
        <f t="shared" ca="1" si="50"/>
        <v>0</v>
      </c>
      <c r="AW36" s="909">
        <f t="shared" ca="1" si="50"/>
        <v>0</v>
      </c>
      <c r="AX36" s="909">
        <f t="shared" ca="1" si="50"/>
        <v>0</v>
      </c>
      <c r="AY36" s="909">
        <f t="shared" ca="1" si="50"/>
        <v>0</v>
      </c>
      <c r="AZ36" s="909">
        <f t="shared" ca="1" si="50"/>
        <v>0</v>
      </c>
      <c r="BA36" s="909">
        <f t="shared" ca="1" si="50"/>
        <v>0</v>
      </c>
      <c r="BB36" s="909">
        <f t="shared" ca="1" si="50"/>
        <v>0</v>
      </c>
      <c r="BC36" s="909">
        <f t="shared" ca="1" si="50"/>
        <v>0</v>
      </c>
      <c r="BD36" s="909">
        <f t="shared" ca="1" si="50"/>
        <v>0</v>
      </c>
      <c r="BE36" s="909">
        <f t="shared" ca="1" si="50"/>
        <v>0</v>
      </c>
      <c r="BF36" s="909">
        <f t="shared" ca="1" si="50"/>
        <v>0</v>
      </c>
      <c r="BG36" s="909">
        <f t="shared" ca="1" si="50"/>
        <v>0</v>
      </c>
      <c r="BH36" s="909">
        <f t="shared" ca="1" si="50"/>
        <v>0</v>
      </c>
      <c r="BI36" s="909">
        <f t="shared" ca="1" si="50"/>
        <v>0</v>
      </c>
      <c r="BJ36" s="909">
        <f t="shared" ca="1" si="50"/>
        <v>0</v>
      </c>
      <c r="BK36" s="909">
        <f t="shared" ca="1" si="50"/>
        <v>0</v>
      </c>
      <c r="BL36" s="909">
        <f t="shared" ca="1" si="50"/>
        <v>0</v>
      </c>
      <c r="BM36" s="909">
        <f t="shared" ca="1" si="50"/>
        <v>0</v>
      </c>
      <c r="BN36" s="909">
        <f t="shared" ca="1" si="50"/>
        <v>0</v>
      </c>
      <c r="BO36" s="909">
        <f t="shared" ca="1" si="50"/>
        <v>0</v>
      </c>
      <c r="BP36" s="909">
        <f t="shared" ca="1" si="50"/>
        <v>0</v>
      </c>
      <c r="BQ36" s="909">
        <f t="shared" ca="1" si="50"/>
        <v>0</v>
      </c>
      <c r="BR36" s="909">
        <f t="shared" ca="1" si="50"/>
        <v>0</v>
      </c>
      <c r="BS36" s="909">
        <f t="shared" ca="1" si="50"/>
        <v>0</v>
      </c>
      <c r="BT36" s="909">
        <f t="shared" ca="1" si="50"/>
        <v>0</v>
      </c>
      <c r="BU36" s="909">
        <f t="shared" ca="1" si="50"/>
        <v>0</v>
      </c>
      <c r="BV36" s="909">
        <f t="shared" ca="1" si="50"/>
        <v>0</v>
      </c>
      <c r="BW36" s="909">
        <f t="shared" ca="1" si="50"/>
        <v>0</v>
      </c>
      <c r="BX36" s="909">
        <f t="shared" ca="1" si="50"/>
        <v>0</v>
      </c>
      <c r="BY36" s="909">
        <f t="shared" ca="1" si="50"/>
        <v>0</v>
      </c>
      <c r="BZ36" s="909">
        <f t="shared" ca="1" si="50"/>
        <v>0</v>
      </c>
      <c r="CA36" s="909">
        <f t="shared" ca="1" si="50"/>
        <v>0</v>
      </c>
      <c r="CB36" s="909">
        <f t="shared" ca="1" si="50"/>
        <v>0</v>
      </c>
      <c r="CC36" s="909">
        <f t="shared" ca="1" si="50"/>
        <v>0</v>
      </c>
    </row>
    <row r="37" spans="1:81" x14ac:dyDescent="0.25">
      <c r="P37" s="881" t="s">
        <v>255</v>
      </c>
      <c r="Q37" s="903">
        <f>AnnéeN+DuréeSimul</f>
        <v>2010</v>
      </c>
      <c r="R37" s="907"/>
      <c r="S37" s="903"/>
      <c r="T37" s="903"/>
      <c r="U37" s="903"/>
      <c r="V37" s="903"/>
      <c r="W37" s="903"/>
      <c r="X37" s="903"/>
      <c r="Y37" s="903"/>
      <c r="Z37" s="903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903"/>
      <c r="AL37" s="903"/>
      <c r="AM37" s="903"/>
      <c r="AN37" s="903"/>
      <c r="AO37" s="903"/>
      <c r="AP37" s="903"/>
      <c r="AQ37" s="903"/>
      <c r="AR37" s="903"/>
      <c r="AS37" s="903"/>
      <c r="AT37" s="903"/>
      <c r="AU37" s="903"/>
      <c r="AV37" s="903"/>
      <c r="AW37" s="903"/>
      <c r="AX37" s="903"/>
      <c r="AY37" s="903"/>
      <c r="AZ37" s="903"/>
      <c r="BA37" s="903"/>
      <c r="BB37" s="903"/>
      <c r="BC37" s="903"/>
      <c r="BD37" s="903"/>
      <c r="BE37" s="903"/>
      <c r="BF37" s="903"/>
      <c r="BG37" s="903"/>
      <c r="BH37" s="903"/>
      <c r="BI37" s="903"/>
      <c r="BJ37" s="903"/>
      <c r="BK37" s="903"/>
      <c r="BL37" s="903"/>
      <c r="BM37" s="903"/>
      <c r="BN37" s="903"/>
      <c r="BO37" s="903"/>
      <c r="BP37" s="903"/>
      <c r="BQ37" s="903"/>
      <c r="BR37" s="903"/>
      <c r="BS37" s="903"/>
      <c r="BT37" s="903"/>
      <c r="BU37" s="903"/>
      <c r="BV37" s="903"/>
      <c r="BW37" s="903"/>
      <c r="BX37" s="903"/>
      <c r="BY37" s="903"/>
      <c r="BZ37" s="903"/>
      <c r="CA37" s="903"/>
      <c r="CB37" s="903"/>
      <c r="CC37" s="903"/>
    </row>
    <row r="38" spans="1:81" ht="30" x14ac:dyDescent="0.25">
      <c r="P38" s="880" t="s">
        <v>238</v>
      </c>
      <c r="Q38" s="902">
        <f t="shared" ref="Q38:AV38" ca="1" si="51">Q36/POWER(1+TauxAct,Q7-$Q$7)</f>
        <v>0</v>
      </c>
      <c r="R38" s="902">
        <f t="shared" ca="1" si="51"/>
        <v>0</v>
      </c>
      <c r="S38" s="902">
        <f t="shared" ca="1" si="51"/>
        <v>0</v>
      </c>
      <c r="T38" s="902">
        <f t="shared" ca="1" si="51"/>
        <v>0</v>
      </c>
      <c r="U38" s="902">
        <f t="shared" ca="1" si="51"/>
        <v>0</v>
      </c>
      <c r="V38" s="902">
        <f t="shared" ca="1" si="51"/>
        <v>0</v>
      </c>
      <c r="W38" s="902">
        <f t="shared" ca="1" si="51"/>
        <v>0</v>
      </c>
      <c r="X38" s="902">
        <f t="shared" ca="1" si="51"/>
        <v>0</v>
      </c>
      <c r="Y38" s="902">
        <f t="shared" ca="1" si="51"/>
        <v>0</v>
      </c>
      <c r="Z38" s="902">
        <f t="shared" ca="1" si="51"/>
        <v>0</v>
      </c>
      <c r="AA38" s="902">
        <f t="shared" ca="1" si="51"/>
        <v>0</v>
      </c>
      <c r="AB38" s="902">
        <f t="shared" ca="1" si="51"/>
        <v>0</v>
      </c>
      <c r="AC38" s="902">
        <f t="shared" ca="1" si="51"/>
        <v>0</v>
      </c>
      <c r="AD38" s="902">
        <f t="shared" ca="1" si="51"/>
        <v>0</v>
      </c>
      <c r="AE38" s="902">
        <f t="shared" ca="1" si="51"/>
        <v>0</v>
      </c>
      <c r="AF38" s="902">
        <f t="shared" ca="1" si="51"/>
        <v>0</v>
      </c>
      <c r="AG38" s="902">
        <f t="shared" ca="1" si="51"/>
        <v>0</v>
      </c>
      <c r="AH38" s="902">
        <f t="shared" ca="1" si="51"/>
        <v>0</v>
      </c>
      <c r="AI38" s="902">
        <f t="shared" ca="1" si="51"/>
        <v>0</v>
      </c>
      <c r="AJ38" s="902">
        <f t="shared" ca="1" si="51"/>
        <v>0</v>
      </c>
      <c r="AK38" s="902">
        <f t="shared" ca="1" si="51"/>
        <v>0</v>
      </c>
      <c r="AL38" s="902">
        <f t="shared" ca="1" si="51"/>
        <v>0</v>
      </c>
      <c r="AM38" s="902">
        <f t="shared" ca="1" si="51"/>
        <v>0</v>
      </c>
      <c r="AN38" s="902">
        <f t="shared" ca="1" si="51"/>
        <v>0</v>
      </c>
      <c r="AO38" s="902">
        <f t="shared" ca="1" si="51"/>
        <v>0</v>
      </c>
      <c r="AP38" s="902">
        <f t="shared" ca="1" si="51"/>
        <v>0</v>
      </c>
      <c r="AQ38" s="902">
        <f t="shared" ca="1" si="51"/>
        <v>0</v>
      </c>
      <c r="AR38" s="902">
        <f t="shared" ca="1" si="51"/>
        <v>0</v>
      </c>
      <c r="AS38" s="902">
        <f t="shared" ca="1" si="51"/>
        <v>0</v>
      </c>
      <c r="AT38" s="902">
        <f t="shared" ca="1" si="51"/>
        <v>0</v>
      </c>
      <c r="AU38" s="902">
        <f t="shared" ca="1" si="51"/>
        <v>0</v>
      </c>
      <c r="AV38" s="902">
        <f t="shared" ca="1" si="51"/>
        <v>0</v>
      </c>
      <c r="AW38" s="902">
        <f t="shared" ref="AW38:CC38" ca="1" si="52">AW36/POWER(1+TauxAct,AW7-$Q$7)</f>
        <v>0</v>
      </c>
      <c r="AX38" s="902">
        <f t="shared" ca="1" si="52"/>
        <v>0</v>
      </c>
      <c r="AY38" s="902">
        <f t="shared" ca="1" si="52"/>
        <v>0</v>
      </c>
      <c r="AZ38" s="902">
        <f t="shared" ca="1" si="52"/>
        <v>0</v>
      </c>
      <c r="BA38" s="902">
        <f t="shared" ca="1" si="52"/>
        <v>0</v>
      </c>
      <c r="BB38" s="902">
        <f t="shared" ca="1" si="52"/>
        <v>0</v>
      </c>
      <c r="BC38" s="902">
        <f t="shared" ca="1" si="52"/>
        <v>0</v>
      </c>
      <c r="BD38" s="902">
        <f t="shared" ca="1" si="52"/>
        <v>0</v>
      </c>
      <c r="BE38" s="902">
        <f t="shared" ca="1" si="52"/>
        <v>0</v>
      </c>
      <c r="BF38" s="902">
        <f t="shared" ca="1" si="52"/>
        <v>0</v>
      </c>
      <c r="BG38" s="902">
        <f t="shared" ca="1" si="52"/>
        <v>0</v>
      </c>
      <c r="BH38" s="902">
        <f t="shared" ca="1" si="52"/>
        <v>0</v>
      </c>
      <c r="BI38" s="902">
        <f t="shared" ca="1" si="52"/>
        <v>0</v>
      </c>
      <c r="BJ38" s="902">
        <f t="shared" ca="1" si="52"/>
        <v>0</v>
      </c>
      <c r="BK38" s="902">
        <f t="shared" ca="1" si="52"/>
        <v>0</v>
      </c>
      <c r="BL38" s="902">
        <f t="shared" ca="1" si="52"/>
        <v>0</v>
      </c>
      <c r="BM38" s="902">
        <f t="shared" ca="1" si="52"/>
        <v>0</v>
      </c>
      <c r="BN38" s="902">
        <f t="shared" ca="1" si="52"/>
        <v>0</v>
      </c>
      <c r="BO38" s="902">
        <f t="shared" ca="1" si="52"/>
        <v>0</v>
      </c>
      <c r="BP38" s="902">
        <f t="shared" ca="1" si="52"/>
        <v>0</v>
      </c>
      <c r="BQ38" s="902">
        <f t="shared" ca="1" si="52"/>
        <v>0</v>
      </c>
      <c r="BR38" s="902">
        <f t="shared" ca="1" si="52"/>
        <v>0</v>
      </c>
      <c r="BS38" s="902">
        <f t="shared" ca="1" si="52"/>
        <v>0</v>
      </c>
      <c r="BT38" s="902">
        <f t="shared" ca="1" si="52"/>
        <v>0</v>
      </c>
      <c r="BU38" s="902">
        <f t="shared" ca="1" si="52"/>
        <v>0</v>
      </c>
      <c r="BV38" s="902">
        <f t="shared" ca="1" si="52"/>
        <v>0</v>
      </c>
      <c r="BW38" s="902">
        <f t="shared" ca="1" si="52"/>
        <v>0</v>
      </c>
      <c r="BX38" s="902">
        <f t="shared" ca="1" si="52"/>
        <v>0</v>
      </c>
      <c r="BY38" s="902">
        <f t="shared" ca="1" si="52"/>
        <v>0</v>
      </c>
      <c r="BZ38" s="902">
        <f t="shared" ca="1" si="52"/>
        <v>0</v>
      </c>
      <c r="CA38" s="902">
        <f t="shared" ca="1" si="52"/>
        <v>0</v>
      </c>
      <c r="CB38" s="902">
        <f t="shared" ca="1" si="52"/>
        <v>0</v>
      </c>
      <c r="CC38" s="902">
        <f t="shared" ca="1" si="52"/>
        <v>0</v>
      </c>
    </row>
    <row r="39" spans="1:81" ht="30" x14ac:dyDescent="0.25">
      <c r="P39" s="881" t="s">
        <v>239</v>
      </c>
      <c r="Q39" s="903">
        <f ca="1">Q38</f>
        <v>0</v>
      </c>
      <c r="R39" s="903">
        <f ca="1">Q39+R38</f>
        <v>0</v>
      </c>
      <c r="S39" s="903">
        <f t="shared" ref="S39:AK39" ca="1" si="53">R39+S38</f>
        <v>0</v>
      </c>
      <c r="T39" s="903">
        <f t="shared" ca="1" si="53"/>
        <v>0</v>
      </c>
      <c r="U39" s="903">
        <f t="shared" ca="1" si="53"/>
        <v>0</v>
      </c>
      <c r="V39" s="903">
        <f t="shared" ca="1" si="53"/>
        <v>0</v>
      </c>
      <c r="W39" s="903">
        <f t="shared" ca="1" si="53"/>
        <v>0</v>
      </c>
      <c r="X39" s="903">
        <f t="shared" ca="1" si="53"/>
        <v>0</v>
      </c>
      <c r="Y39" s="903">
        <f t="shared" ca="1" si="53"/>
        <v>0</v>
      </c>
      <c r="Z39" s="903">
        <f t="shared" ca="1" si="53"/>
        <v>0</v>
      </c>
      <c r="AA39" s="903">
        <f t="shared" ca="1" si="53"/>
        <v>0</v>
      </c>
      <c r="AB39" s="903">
        <f t="shared" ca="1" si="53"/>
        <v>0</v>
      </c>
      <c r="AC39" s="903">
        <f t="shared" ca="1" si="53"/>
        <v>0</v>
      </c>
      <c r="AD39" s="903">
        <f t="shared" ca="1" si="53"/>
        <v>0</v>
      </c>
      <c r="AE39" s="903">
        <f t="shared" ca="1" si="53"/>
        <v>0</v>
      </c>
      <c r="AF39" s="903">
        <f t="shared" ca="1" si="53"/>
        <v>0</v>
      </c>
      <c r="AG39" s="903">
        <f t="shared" ca="1" si="53"/>
        <v>0</v>
      </c>
      <c r="AH39" s="903">
        <f t="shared" ca="1" si="53"/>
        <v>0</v>
      </c>
      <c r="AI39" s="903">
        <f t="shared" ca="1" si="53"/>
        <v>0</v>
      </c>
      <c r="AJ39" s="903">
        <f t="shared" ca="1" si="53"/>
        <v>0</v>
      </c>
      <c r="AK39" s="903">
        <f t="shared" ca="1" si="53"/>
        <v>0</v>
      </c>
      <c r="AL39" s="903">
        <f t="shared" ref="AL39:CC39" ca="1" si="54">AK39+AL38</f>
        <v>0</v>
      </c>
      <c r="AM39" s="903">
        <f t="shared" ca="1" si="54"/>
        <v>0</v>
      </c>
      <c r="AN39" s="903">
        <f t="shared" ca="1" si="54"/>
        <v>0</v>
      </c>
      <c r="AO39" s="903">
        <f t="shared" ca="1" si="54"/>
        <v>0</v>
      </c>
      <c r="AP39" s="903">
        <f t="shared" ca="1" si="54"/>
        <v>0</v>
      </c>
      <c r="AQ39" s="903">
        <f t="shared" ca="1" si="54"/>
        <v>0</v>
      </c>
      <c r="AR39" s="903">
        <f t="shared" ca="1" si="54"/>
        <v>0</v>
      </c>
      <c r="AS39" s="903">
        <f t="shared" ca="1" si="54"/>
        <v>0</v>
      </c>
      <c r="AT39" s="903">
        <f t="shared" ca="1" si="54"/>
        <v>0</v>
      </c>
      <c r="AU39" s="903">
        <f t="shared" ca="1" si="54"/>
        <v>0</v>
      </c>
      <c r="AV39" s="903">
        <f t="shared" ca="1" si="54"/>
        <v>0</v>
      </c>
      <c r="AW39" s="903">
        <f t="shared" ca="1" si="54"/>
        <v>0</v>
      </c>
      <c r="AX39" s="903">
        <f t="shared" ca="1" si="54"/>
        <v>0</v>
      </c>
      <c r="AY39" s="903">
        <f t="shared" ca="1" si="54"/>
        <v>0</v>
      </c>
      <c r="AZ39" s="903">
        <f t="shared" ca="1" si="54"/>
        <v>0</v>
      </c>
      <c r="BA39" s="903">
        <f t="shared" ca="1" si="54"/>
        <v>0</v>
      </c>
      <c r="BB39" s="903">
        <f t="shared" ca="1" si="54"/>
        <v>0</v>
      </c>
      <c r="BC39" s="903">
        <f t="shared" ca="1" si="54"/>
        <v>0</v>
      </c>
      <c r="BD39" s="903">
        <f t="shared" ca="1" si="54"/>
        <v>0</v>
      </c>
      <c r="BE39" s="903">
        <f t="shared" ca="1" si="54"/>
        <v>0</v>
      </c>
      <c r="BF39" s="903">
        <f t="shared" ca="1" si="54"/>
        <v>0</v>
      </c>
      <c r="BG39" s="903">
        <f t="shared" ca="1" si="54"/>
        <v>0</v>
      </c>
      <c r="BH39" s="903">
        <f t="shared" ca="1" si="54"/>
        <v>0</v>
      </c>
      <c r="BI39" s="903">
        <f t="shared" ca="1" si="54"/>
        <v>0</v>
      </c>
      <c r="BJ39" s="903">
        <f t="shared" ca="1" si="54"/>
        <v>0</v>
      </c>
      <c r="BK39" s="903">
        <f t="shared" ca="1" si="54"/>
        <v>0</v>
      </c>
      <c r="BL39" s="903">
        <f t="shared" ca="1" si="54"/>
        <v>0</v>
      </c>
      <c r="BM39" s="903">
        <f t="shared" ca="1" si="54"/>
        <v>0</v>
      </c>
      <c r="BN39" s="903">
        <f t="shared" ca="1" si="54"/>
        <v>0</v>
      </c>
      <c r="BO39" s="903">
        <f t="shared" ca="1" si="54"/>
        <v>0</v>
      </c>
      <c r="BP39" s="903">
        <f t="shared" ca="1" si="54"/>
        <v>0</v>
      </c>
      <c r="BQ39" s="903">
        <f t="shared" ca="1" si="54"/>
        <v>0</v>
      </c>
      <c r="BR39" s="903">
        <f t="shared" ca="1" si="54"/>
        <v>0</v>
      </c>
      <c r="BS39" s="903">
        <f t="shared" ca="1" si="54"/>
        <v>0</v>
      </c>
      <c r="BT39" s="903">
        <f t="shared" ca="1" si="54"/>
        <v>0</v>
      </c>
      <c r="BU39" s="903">
        <f t="shared" ca="1" si="54"/>
        <v>0</v>
      </c>
      <c r="BV39" s="903">
        <f t="shared" ca="1" si="54"/>
        <v>0</v>
      </c>
      <c r="BW39" s="903">
        <f t="shared" ca="1" si="54"/>
        <v>0</v>
      </c>
      <c r="BX39" s="903">
        <f t="shared" ca="1" si="54"/>
        <v>0</v>
      </c>
      <c r="BY39" s="903">
        <f t="shared" ca="1" si="54"/>
        <v>0</v>
      </c>
      <c r="BZ39" s="903">
        <f t="shared" ca="1" si="54"/>
        <v>0</v>
      </c>
      <c r="CA39" s="903">
        <f t="shared" ca="1" si="54"/>
        <v>0</v>
      </c>
      <c r="CB39" s="903">
        <f t="shared" ca="1" si="54"/>
        <v>0</v>
      </c>
      <c r="CC39" s="903">
        <f t="shared" ca="1" si="54"/>
        <v>0</v>
      </c>
    </row>
    <row r="40" spans="1:81" x14ac:dyDescent="0.25">
      <c r="P40" s="880" t="s">
        <v>256</v>
      </c>
      <c r="Q40" s="902">
        <f t="shared" ref="Q40:AV40" ca="1" si="55">IF(AND(Q7&gt;=AnnéeDemInvest,Q39&lt;MontantInvest),1,0)</f>
        <v>0</v>
      </c>
      <c r="R40" s="902">
        <f t="shared" ca="1" si="55"/>
        <v>0</v>
      </c>
      <c r="S40" s="902">
        <f t="shared" ca="1" si="55"/>
        <v>0</v>
      </c>
      <c r="T40" s="902">
        <f t="shared" ca="1" si="55"/>
        <v>0</v>
      </c>
      <c r="U40" s="902">
        <f t="shared" ca="1" si="55"/>
        <v>0</v>
      </c>
      <c r="V40" s="902">
        <f t="shared" ca="1" si="55"/>
        <v>0</v>
      </c>
      <c r="W40" s="902">
        <f t="shared" ca="1" si="55"/>
        <v>0</v>
      </c>
      <c r="X40" s="902">
        <f t="shared" ca="1" si="55"/>
        <v>0</v>
      </c>
      <c r="Y40" s="902">
        <f t="shared" ca="1" si="55"/>
        <v>0</v>
      </c>
      <c r="Z40" s="902">
        <f t="shared" ca="1" si="55"/>
        <v>0</v>
      </c>
      <c r="AA40" s="902">
        <f t="shared" ca="1" si="55"/>
        <v>0</v>
      </c>
      <c r="AB40" s="902">
        <f t="shared" ca="1" si="55"/>
        <v>0</v>
      </c>
      <c r="AC40" s="902">
        <f t="shared" ca="1" si="55"/>
        <v>0</v>
      </c>
      <c r="AD40" s="902">
        <f t="shared" ca="1" si="55"/>
        <v>0</v>
      </c>
      <c r="AE40" s="902">
        <f t="shared" ca="1" si="55"/>
        <v>0</v>
      </c>
      <c r="AF40" s="902">
        <f t="shared" ca="1" si="55"/>
        <v>0</v>
      </c>
      <c r="AG40" s="902">
        <f t="shared" ca="1" si="55"/>
        <v>0</v>
      </c>
      <c r="AH40" s="902">
        <f t="shared" ca="1" si="55"/>
        <v>0</v>
      </c>
      <c r="AI40" s="902">
        <f t="shared" ca="1" si="55"/>
        <v>0</v>
      </c>
      <c r="AJ40" s="902">
        <f t="shared" ca="1" si="55"/>
        <v>0</v>
      </c>
      <c r="AK40" s="902">
        <f t="shared" ca="1" si="55"/>
        <v>0</v>
      </c>
      <c r="AL40" s="902">
        <f t="shared" ca="1" si="55"/>
        <v>0</v>
      </c>
      <c r="AM40" s="902">
        <f t="shared" ca="1" si="55"/>
        <v>0</v>
      </c>
      <c r="AN40" s="902">
        <f t="shared" ca="1" si="55"/>
        <v>0</v>
      </c>
      <c r="AO40" s="902">
        <f t="shared" ca="1" si="55"/>
        <v>0</v>
      </c>
      <c r="AP40" s="902">
        <f t="shared" ca="1" si="55"/>
        <v>0</v>
      </c>
      <c r="AQ40" s="902">
        <f t="shared" ca="1" si="55"/>
        <v>0</v>
      </c>
      <c r="AR40" s="902">
        <f t="shared" ca="1" si="55"/>
        <v>0</v>
      </c>
      <c r="AS40" s="902">
        <f t="shared" ca="1" si="55"/>
        <v>0</v>
      </c>
      <c r="AT40" s="902">
        <f t="shared" ca="1" si="55"/>
        <v>0</v>
      </c>
      <c r="AU40" s="902">
        <f t="shared" ca="1" si="55"/>
        <v>0</v>
      </c>
      <c r="AV40" s="902">
        <f t="shared" ca="1" si="55"/>
        <v>0</v>
      </c>
      <c r="AW40" s="902">
        <f t="shared" ref="AW40:CB40" ca="1" si="56">IF(AND(AW7&gt;=AnnéeDemInvest,AW39&lt;MontantInvest),1,0)</f>
        <v>0</v>
      </c>
      <c r="AX40" s="902">
        <f t="shared" ca="1" si="56"/>
        <v>0</v>
      </c>
      <c r="AY40" s="902">
        <f t="shared" ca="1" si="56"/>
        <v>0</v>
      </c>
      <c r="AZ40" s="902">
        <f t="shared" ca="1" si="56"/>
        <v>0</v>
      </c>
      <c r="BA40" s="902">
        <f t="shared" ca="1" si="56"/>
        <v>0</v>
      </c>
      <c r="BB40" s="902">
        <f t="shared" ca="1" si="56"/>
        <v>0</v>
      </c>
      <c r="BC40" s="902">
        <f t="shared" ca="1" si="56"/>
        <v>0</v>
      </c>
      <c r="BD40" s="902">
        <f t="shared" ca="1" si="56"/>
        <v>0</v>
      </c>
      <c r="BE40" s="902">
        <f t="shared" ca="1" si="56"/>
        <v>0</v>
      </c>
      <c r="BF40" s="902">
        <f t="shared" ca="1" si="56"/>
        <v>0</v>
      </c>
      <c r="BG40" s="902">
        <f t="shared" ca="1" si="56"/>
        <v>0</v>
      </c>
      <c r="BH40" s="902">
        <f t="shared" ca="1" si="56"/>
        <v>0</v>
      </c>
      <c r="BI40" s="902">
        <f t="shared" ca="1" si="56"/>
        <v>0</v>
      </c>
      <c r="BJ40" s="902">
        <f t="shared" ca="1" si="56"/>
        <v>0</v>
      </c>
      <c r="BK40" s="902">
        <f t="shared" ca="1" si="56"/>
        <v>0</v>
      </c>
      <c r="BL40" s="902">
        <f t="shared" ca="1" si="56"/>
        <v>0</v>
      </c>
      <c r="BM40" s="902">
        <f t="shared" ca="1" si="56"/>
        <v>0</v>
      </c>
      <c r="BN40" s="902">
        <f t="shared" ca="1" si="56"/>
        <v>0</v>
      </c>
      <c r="BO40" s="902">
        <f t="shared" ca="1" si="56"/>
        <v>0</v>
      </c>
      <c r="BP40" s="902">
        <f t="shared" ca="1" si="56"/>
        <v>0</v>
      </c>
      <c r="BQ40" s="902">
        <f t="shared" ca="1" si="56"/>
        <v>0</v>
      </c>
      <c r="BR40" s="902">
        <f t="shared" ca="1" si="56"/>
        <v>0</v>
      </c>
      <c r="BS40" s="902">
        <f t="shared" ca="1" si="56"/>
        <v>0</v>
      </c>
      <c r="BT40" s="902">
        <f t="shared" ca="1" si="56"/>
        <v>0</v>
      </c>
      <c r="BU40" s="902">
        <f t="shared" ca="1" si="56"/>
        <v>0</v>
      </c>
      <c r="BV40" s="902">
        <f t="shared" ca="1" si="56"/>
        <v>0</v>
      </c>
      <c r="BW40" s="902">
        <f t="shared" ca="1" si="56"/>
        <v>0</v>
      </c>
      <c r="BX40" s="902">
        <f t="shared" ca="1" si="56"/>
        <v>0</v>
      </c>
      <c r="BY40" s="902">
        <f t="shared" ca="1" si="56"/>
        <v>0</v>
      </c>
      <c r="BZ40" s="902">
        <f t="shared" ca="1" si="56"/>
        <v>0</v>
      </c>
      <c r="CA40" s="902">
        <f t="shared" ca="1" si="56"/>
        <v>0</v>
      </c>
      <c r="CB40" s="902">
        <f t="shared" ca="1" si="56"/>
        <v>0</v>
      </c>
      <c r="CC40" s="902">
        <f t="shared" ref="CC40" ca="1" si="57">IF(AND(CC7&gt;=AnnéeDemInvest,CC39&lt;MontantInvest),1,0)</f>
        <v>0</v>
      </c>
    </row>
    <row r="41" spans="1:81" x14ac:dyDescent="0.25">
      <c r="P41" s="881" t="s">
        <v>260</v>
      </c>
      <c r="Q41" s="903" t="str">
        <f ca="1">IF(DernierCalculRSI=0,"Le RSI est égal à " &amp;SUM(CalculRSI) &amp; " ans","Le RSI est supérieur à " &amp;SUM(CalculRSI) &amp; " ans")</f>
        <v>Le RSI est égal à 0 ans</v>
      </c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</row>
    <row r="47" spans="1:81" x14ac:dyDescent="0.25">
      <c r="I47" s="260"/>
    </row>
  </sheetData>
  <mergeCells count="151">
    <mergeCell ref="BI8:CC8"/>
    <mergeCell ref="N22:N23"/>
    <mergeCell ref="M10:M11"/>
    <mergeCell ref="M12:M13"/>
    <mergeCell ref="M14:M15"/>
    <mergeCell ref="M16:M17"/>
    <mergeCell ref="O24:O25"/>
    <mergeCell ref="O26:O27"/>
    <mergeCell ref="O28:O29"/>
    <mergeCell ref="N28:N29"/>
    <mergeCell ref="AM8:BG8"/>
    <mergeCell ref="O22:O23"/>
    <mergeCell ref="N10:N11"/>
    <mergeCell ref="N14:N15"/>
    <mergeCell ref="O18:O19"/>
    <mergeCell ref="O20:O21"/>
    <mergeCell ref="O16:O17"/>
    <mergeCell ref="N16:N17"/>
    <mergeCell ref="N18:N19"/>
    <mergeCell ref="N20:N21"/>
    <mergeCell ref="B28:B29"/>
    <mergeCell ref="C28:C29"/>
    <mergeCell ref="D28:D29"/>
    <mergeCell ref="F28:F29"/>
    <mergeCell ref="G28:G29"/>
    <mergeCell ref="H28:H29"/>
    <mergeCell ref="E28:E29"/>
    <mergeCell ref="C26:C27"/>
    <mergeCell ref="N24:N25"/>
    <mergeCell ref="N26:N27"/>
    <mergeCell ref="L28:L29"/>
    <mergeCell ref="M24:M25"/>
    <mergeCell ref="M26:M27"/>
    <mergeCell ref="M28:M29"/>
    <mergeCell ref="L24:L25"/>
    <mergeCell ref="L26:L27"/>
    <mergeCell ref="K24:K25"/>
    <mergeCell ref="K26:K27"/>
    <mergeCell ref="K28:K29"/>
    <mergeCell ref="I26:I27"/>
    <mergeCell ref="E24:E25"/>
    <mergeCell ref="I28:I29"/>
    <mergeCell ref="J28:J29"/>
    <mergeCell ref="B26:B27"/>
    <mergeCell ref="J26:J27"/>
    <mergeCell ref="H24:H25"/>
    <mergeCell ref="D24:D25"/>
    <mergeCell ref="G24:G25"/>
    <mergeCell ref="C20:C21"/>
    <mergeCell ref="C22:C23"/>
    <mergeCell ref="D22:D23"/>
    <mergeCell ref="F22:F23"/>
    <mergeCell ref="G20:G21"/>
    <mergeCell ref="E20:E21"/>
    <mergeCell ref="H22:H23"/>
    <mergeCell ref="I22:I23"/>
    <mergeCell ref="E26:E27"/>
    <mergeCell ref="I20:I21"/>
    <mergeCell ref="J20:J21"/>
    <mergeCell ref="G22:G23"/>
    <mergeCell ref="D26:D27"/>
    <mergeCell ref="F26:F27"/>
    <mergeCell ref="G26:G27"/>
    <mergeCell ref="H26:H27"/>
    <mergeCell ref="L20:L21"/>
    <mergeCell ref="K18:K19"/>
    <mergeCell ref="B8:B9"/>
    <mergeCell ref="L8:N8"/>
    <mergeCell ref="D10:D11"/>
    <mergeCell ref="C24:C25"/>
    <mergeCell ref="D20:D21"/>
    <mergeCell ref="E22:E23"/>
    <mergeCell ref="J22:J23"/>
    <mergeCell ref="I24:I25"/>
    <mergeCell ref="J24:J25"/>
    <mergeCell ref="M18:M19"/>
    <mergeCell ref="M20:M21"/>
    <mergeCell ref="M22:M23"/>
    <mergeCell ref="L22:L23"/>
    <mergeCell ref="K20:K21"/>
    <mergeCell ref="J18:J19"/>
    <mergeCell ref="L18:L19"/>
    <mergeCell ref="K22:K23"/>
    <mergeCell ref="I18:I19"/>
    <mergeCell ref="C10:C11"/>
    <mergeCell ref="I8:K8"/>
    <mergeCell ref="B22:B23"/>
    <mergeCell ref="B24:B25"/>
    <mergeCell ref="C18:C19"/>
    <mergeCell ref="D18:D19"/>
    <mergeCell ref="F18:F19"/>
    <mergeCell ref="F20:F21"/>
    <mergeCell ref="E18:E19"/>
    <mergeCell ref="G18:G19"/>
    <mergeCell ref="H18:H19"/>
    <mergeCell ref="H20:H21"/>
    <mergeCell ref="B16:B17"/>
    <mergeCell ref="B18:B19"/>
    <mergeCell ref="B20:B21"/>
    <mergeCell ref="F24:F25"/>
    <mergeCell ref="I10:I11"/>
    <mergeCell ref="D8:D9"/>
    <mergeCell ref="L12:L13"/>
    <mergeCell ref="K16:K17"/>
    <mergeCell ref="E16:E17"/>
    <mergeCell ref="F16:F17"/>
    <mergeCell ref="E12:E13"/>
    <mergeCell ref="E14:E15"/>
    <mergeCell ref="L16:L17"/>
    <mergeCell ref="J16:J17"/>
    <mergeCell ref="E10:E11"/>
    <mergeCell ref="D16:D17"/>
    <mergeCell ref="J10:J11"/>
    <mergeCell ref="J12:J13"/>
    <mergeCell ref="K12:K13"/>
    <mergeCell ref="K14:K15"/>
    <mergeCell ref="C12:C13"/>
    <mergeCell ref="B12:B13"/>
    <mergeCell ref="B14:B15"/>
    <mergeCell ref="J14:J15"/>
    <mergeCell ref="I12:I13"/>
    <mergeCell ref="C16:C17"/>
    <mergeCell ref="I14:I15"/>
    <mergeCell ref="H16:H17"/>
    <mergeCell ref="I16:I17"/>
    <mergeCell ref="G16:G17"/>
    <mergeCell ref="G12:G13"/>
    <mergeCell ref="B6:U6"/>
    <mergeCell ref="H12:H13"/>
    <mergeCell ref="C14:C15"/>
    <mergeCell ref="D14:D15"/>
    <mergeCell ref="F14:F15"/>
    <mergeCell ref="G14:G15"/>
    <mergeCell ref="H14:H15"/>
    <mergeCell ref="O8:O9"/>
    <mergeCell ref="F12:F13"/>
    <mergeCell ref="C8:C9"/>
    <mergeCell ref="F8:H8"/>
    <mergeCell ref="O10:O11"/>
    <mergeCell ref="F10:F11"/>
    <mergeCell ref="G10:G11"/>
    <mergeCell ref="O12:O13"/>
    <mergeCell ref="O14:O15"/>
    <mergeCell ref="N12:N13"/>
    <mergeCell ref="D12:D13"/>
    <mergeCell ref="L14:L15"/>
    <mergeCell ref="E8:E9"/>
    <mergeCell ref="B10:B11"/>
    <mergeCell ref="H10:H11"/>
    <mergeCell ref="L10:L11"/>
    <mergeCell ref="K10:K11"/>
  </mergeCells>
  <conditionalFormatting sqref="Q8:AK8">
    <cfRule type="expression" dxfId="111" priority="2" stopIfTrue="1">
      <formula>IF(OR(Q8="Démarrage du PRE",Q8="Fin du PRE"),TRUE,FALSE)</formula>
    </cfRule>
    <cfRule type="expression" dxfId="110" priority="9" stopIfTrue="1">
      <formula>IF(OR(Q8="Démarrage du projet",Q8="Fin du projet"),TRUE,FALSE)</formula>
    </cfRule>
  </conditionalFormatting>
  <conditionalFormatting sqref="O3">
    <cfRule type="cellIs" dxfId="109" priority="1" stopIfTrue="1" operator="equal">
      <formula>"Finalisé"</formula>
    </cfRule>
  </conditionalFormatting>
  <dataValidations disablePrompts="1" count="1">
    <dataValidation type="list" allowBlank="1" showInputMessage="1" showErrorMessage="1" sqref="O3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2:AB63"/>
  <sheetViews>
    <sheetView showGridLines="0" zoomScale="85" zoomScaleNormal="85" workbookViewId="0">
      <pane ySplit="7" topLeftCell="A8" activePane="bottomLeft" state="frozen"/>
      <selection activeCell="Q35" sqref="Q35:Z39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271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273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22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272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229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229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229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229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229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229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229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229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229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229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P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ref="Q34:Z34" si="2">P34+1</f>
        <v>2021</v>
      </c>
      <c r="R34" s="59">
        <f t="shared" si="2"/>
        <v>2022</v>
      </c>
      <c r="S34" s="59">
        <f t="shared" si="2"/>
        <v>2023</v>
      </c>
      <c r="T34" s="59">
        <f t="shared" si="2"/>
        <v>2024</v>
      </c>
      <c r="U34" s="59">
        <f t="shared" si="2"/>
        <v>2025</v>
      </c>
      <c r="V34" s="59">
        <f t="shared" si="2"/>
        <v>2026</v>
      </c>
      <c r="W34" s="59">
        <f t="shared" si="2"/>
        <v>2027</v>
      </c>
      <c r="X34" s="59">
        <f t="shared" si="2"/>
        <v>2028</v>
      </c>
      <c r="Y34" s="59">
        <f t="shared" si="2"/>
        <v>2029</v>
      </c>
      <c r="Z34" s="59">
        <f t="shared" si="2"/>
        <v>2030</v>
      </c>
      <c r="AA34" s="211" t="e">
        <f>IF(AND(EquivChoixVolet=2,EquivTypeFiche1=2),MATCH(AnnéeDemPRE+DuréePRE,F34:Z34,0),MATCH(AnnéeFinInvest,F34:Z34,0))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39" si="3">IF(OR(G37=0,G37=""),"",IF(G50="","",ABS(G50/G37)))</f>
        <v/>
      </c>
      <c r="H39" s="275" t="str">
        <f t="shared" si="3"/>
        <v/>
      </c>
      <c r="I39" s="275" t="str">
        <f t="shared" si="3"/>
        <v/>
      </c>
      <c r="J39" s="275" t="str">
        <f t="shared" si="3"/>
        <v/>
      </c>
      <c r="K39" s="275" t="str">
        <f t="shared" si="3"/>
        <v/>
      </c>
      <c r="L39" s="275" t="str">
        <f t="shared" si="3"/>
        <v/>
      </c>
      <c r="M39" s="275" t="str">
        <f t="shared" si="3"/>
        <v/>
      </c>
      <c r="N39" s="275" t="str">
        <f t="shared" si="3"/>
        <v/>
      </c>
      <c r="O39" s="275" t="str">
        <f t="shared" si="3"/>
        <v/>
      </c>
      <c r="P39" s="275" t="str">
        <f t="shared" si="3"/>
        <v/>
      </c>
      <c r="Q39" s="275" t="str">
        <f t="shared" si="3"/>
        <v/>
      </c>
      <c r="R39" s="275" t="str">
        <f t="shared" si="3"/>
        <v/>
      </c>
      <c r="S39" s="275" t="str">
        <f t="shared" si="3"/>
        <v/>
      </c>
      <c r="T39" s="275" t="str">
        <f t="shared" si="3"/>
        <v/>
      </c>
      <c r="U39" s="275" t="str">
        <f t="shared" si="3"/>
        <v/>
      </c>
      <c r="V39" s="275" t="str">
        <f t="shared" si="3"/>
        <v/>
      </c>
      <c r="W39" s="275" t="str">
        <f t="shared" si="3"/>
        <v/>
      </c>
      <c r="X39" s="275" t="str">
        <f t="shared" si="3"/>
        <v/>
      </c>
      <c r="Y39" s="275" t="str">
        <f t="shared" si="3"/>
        <v/>
      </c>
      <c r="Z39" s="275" t="str">
        <f t="shared" si="3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ref="G40:Z40" si="4">IF(OR(G38=0,G38=""),"",IF(G51="","",ABS(G51/G38)))</f>
        <v/>
      </c>
      <c r="H40" s="275" t="str">
        <f t="shared" si="4"/>
        <v/>
      </c>
      <c r="I40" s="275" t="str">
        <f t="shared" si="4"/>
        <v/>
      </c>
      <c r="J40" s="275" t="str">
        <f t="shared" si="4"/>
        <v/>
      </c>
      <c r="K40" s="275" t="str">
        <f t="shared" si="4"/>
        <v/>
      </c>
      <c r="L40" s="275" t="str">
        <f t="shared" si="4"/>
        <v/>
      </c>
      <c r="M40" s="275" t="str">
        <f t="shared" si="4"/>
        <v/>
      </c>
      <c r="N40" s="275" t="str">
        <f t="shared" si="4"/>
        <v/>
      </c>
      <c r="O40" s="275" t="str">
        <f t="shared" si="4"/>
        <v/>
      </c>
      <c r="P40" s="275" t="str">
        <f t="shared" si="4"/>
        <v/>
      </c>
      <c r="Q40" s="275" t="str">
        <f t="shared" si="4"/>
        <v/>
      </c>
      <c r="R40" s="275" t="str">
        <f t="shared" si="4"/>
        <v/>
      </c>
      <c r="S40" s="275" t="str">
        <f t="shared" si="4"/>
        <v/>
      </c>
      <c r="T40" s="275" t="str">
        <f t="shared" si="4"/>
        <v/>
      </c>
      <c r="U40" s="275" t="str">
        <f t="shared" si="4"/>
        <v/>
      </c>
      <c r="V40" s="275" t="str">
        <f t="shared" si="4"/>
        <v/>
      </c>
      <c r="W40" s="275" t="str">
        <f t="shared" si="4"/>
        <v/>
      </c>
      <c r="X40" s="275" t="str">
        <f t="shared" si="4"/>
        <v/>
      </c>
      <c r="Y40" s="275" t="str">
        <f t="shared" si="4"/>
        <v/>
      </c>
      <c r="Z40" s="275" t="str">
        <f t="shared" si="4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U43" si="5">SUM(G44:G47)-G45</f>
        <v>0</v>
      </c>
      <c r="H43" s="276">
        <f t="shared" si="5"/>
        <v>0</v>
      </c>
      <c r="I43" s="276">
        <f t="shared" si="5"/>
        <v>0</v>
      </c>
      <c r="J43" s="276">
        <f t="shared" si="5"/>
        <v>0</v>
      </c>
      <c r="K43" s="276">
        <f t="shared" si="5"/>
        <v>0</v>
      </c>
      <c r="L43" s="276">
        <f t="shared" si="5"/>
        <v>0</v>
      </c>
      <c r="M43" s="276">
        <f t="shared" si="5"/>
        <v>0</v>
      </c>
      <c r="N43" s="276">
        <f t="shared" si="5"/>
        <v>0</v>
      </c>
      <c r="O43" s="276">
        <f t="shared" si="5"/>
        <v>0</v>
      </c>
      <c r="P43" s="276">
        <f t="shared" si="5"/>
        <v>0</v>
      </c>
      <c r="Q43" s="276">
        <f t="shared" si="5"/>
        <v>0</v>
      </c>
      <c r="R43" s="276">
        <f t="shared" si="5"/>
        <v>0</v>
      </c>
      <c r="S43" s="276">
        <f t="shared" si="5"/>
        <v>0</v>
      </c>
      <c r="T43" s="276">
        <f t="shared" si="5"/>
        <v>0</v>
      </c>
      <c r="U43" s="276">
        <f t="shared" si="5"/>
        <v>0</v>
      </c>
      <c r="V43" s="276">
        <f>SUM(V44:V47)-V45</f>
        <v>0</v>
      </c>
      <c r="W43" s="276">
        <f>SUM(W44:W47)-W45</f>
        <v>0</v>
      </c>
      <c r="X43" s="276">
        <f>SUM(X44:X47)-X45</f>
        <v>0</v>
      </c>
      <c r="Y43" s="276">
        <f>SUM(Y44:Y47)-Y45</f>
        <v>0</v>
      </c>
      <c r="Z43" s="276">
        <f>SUM(Z44:Z47)-Z45</f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6">SUM(F49:F53)-SUM(F50:F51)</f>
        <v>0</v>
      </c>
      <c r="G48" s="866">
        <f t="shared" si="6"/>
        <v>0</v>
      </c>
      <c r="H48" s="866">
        <f t="shared" si="6"/>
        <v>0</v>
      </c>
      <c r="I48" s="866">
        <f t="shared" si="6"/>
        <v>0</v>
      </c>
      <c r="J48" s="866">
        <f t="shared" si="6"/>
        <v>0</v>
      </c>
      <c r="K48" s="866">
        <f t="shared" si="6"/>
        <v>0</v>
      </c>
      <c r="L48" s="866">
        <f t="shared" si="6"/>
        <v>0</v>
      </c>
      <c r="M48" s="866">
        <f t="shared" si="6"/>
        <v>0</v>
      </c>
      <c r="N48" s="866">
        <f t="shared" si="6"/>
        <v>0</v>
      </c>
      <c r="O48" s="866">
        <f t="shared" si="6"/>
        <v>0</v>
      </c>
      <c r="P48" s="866">
        <f t="shared" si="6"/>
        <v>0</v>
      </c>
      <c r="Q48" s="866">
        <f t="shared" si="6"/>
        <v>0</v>
      </c>
      <c r="R48" s="866">
        <f t="shared" si="6"/>
        <v>0</v>
      </c>
      <c r="S48" s="866">
        <f t="shared" si="6"/>
        <v>0</v>
      </c>
      <c r="T48" s="866">
        <f t="shared" si="6"/>
        <v>0</v>
      </c>
      <c r="U48" s="866">
        <f t="shared" si="6"/>
        <v>0</v>
      </c>
      <c r="V48" s="866">
        <f>SUM(V49:V53)-SUM(V50:V51)</f>
        <v>0</v>
      </c>
      <c r="W48" s="866">
        <f>SUM(W49:W53)-SUM(W50:W51)</f>
        <v>0</v>
      </c>
      <c r="X48" s="866">
        <f>SUM(X49:X53)-SUM(X50:X51)</f>
        <v>0</v>
      </c>
      <c r="Y48" s="866">
        <f>SUM(Y49:Y53)-SUM(Y50:Y51)</f>
        <v>0</v>
      </c>
      <c r="Z48" s="866">
        <f>SUM(Z49:Z53)-SUM(Z50:Z51)</f>
        <v>0</v>
      </c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U49" si="7">G50+G51</f>
        <v>0</v>
      </c>
      <c r="H49" s="867">
        <f t="shared" si="7"/>
        <v>0</v>
      </c>
      <c r="I49" s="867">
        <f t="shared" si="7"/>
        <v>0</v>
      </c>
      <c r="J49" s="867">
        <f t="shared" si="7"/>
        <v>0</v>
      </c>
      <c r="K49" s="867">
        <f t="shared" si="7"/>
        <v>0</v>
      </c>
      <c r="L49" s="867">
        <f t="shared" si="7"/>
        <v>0</v>
      </c>
      <c r="M49" s="867">
        <f t="shared" si="7"/>
        <v>0</v>
      </c>
      <c r="N49" s="867">
        <f t="shared" si="7"/>
        <v>0</v>
      </c>
      <c r="O49" s="867">
        <f t="shared" si="7"/>
        <v>0</v>
      </c>
      <c r="P49" s="867">
        <f t="shared" si="7"/>
        <v>0</v>
      </c>
      <c r="Q49" s="867">
        <f t="shared" si="7"/>
        <v>0</v>
      </c>
      <c r="R49" s="867">
        <f t="shared" si="7"/>
        <v>0</v>
      </c>
      <c r="S49" s="867">
        <f t="shared" si="7"/>
        <v>0</v>
      </c>
      <c r="T49" s="867">
        <f t="shared" si="7"/>
        <v>0</v>
      </c>
      <c r="U49" s="867">
        <f t="shared" si="7"/>
        <v>0</v>
      </c>
      <c r="V49" s="867">
        <f>V50+V51</f>
        <v>0</v>
      </c>
      <c r="W49" s="867">
        <f>W50+W51</f>
        <v>0</v>
      </c>
      <c r="X49" s="867">
        <f>X50+X51</f>
        <v>0</v>
      </c>
      <c r="Y49" s="867">
        <f>Y50+Y51</f>
        <v>0</v>
      </c>
      <c r="Z49" s="867">
        <f>Z50+Z51</f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8">G43-G48</f>
        <v>0</v>
      </c>
      <c r="H54" s="868">
        <f t="shared" si="8"/>
        <v>0</v>
      </c>
      <c r="I54" s="868">
        <f t="shared" si="8"/>
        <v>0</v>
      </c>
      <c r="J54" s="868">
        <f t="shared" si="8"/>
        <v>0</v>
      </c>
      <c r="K54" s="868">
        <f t="shared" si="8"/>
        <v>0</v>
      </c>
      <c r="L54" s="868">
        <f t="shared" si="8"/>
        <v>0</v>
      </c>
      <c r="M54" s="868">
        <f t="shared" si="8"/>
        <v>0</v>
      </c>
      <c r="N54" s="868">
        <f t="shared" si="8"/>
        <v>0</v>
      </c>
      <c r="O54" s="868">
        <f t="shared" si="8"/>
        <v>0</v>
      </c>
      <c r="P54" s="868">
        <f t="shared" si="8"/>
        <v>0</v>
      </c>
      <c r="Q54" s="868">
        <f t="shared" si="8"/>
        <v>0</v>
      </c>
      <c r="R54" s="868">
        <f t="shared" si="8"/>
        <v>0</v>
      </c>
      <c r="S54" s="868">
        <f t="shared" si="8"/>
        <v>0</v>
      </c>
      <c r="T54" s="868">
        <f t="shared" si="8"/>
        <v>0</v>
      </c>
      <c r="U54" s="868">
        <f t="shared" si="8"/>
        <v>0</v>
      </c>
      <c r="V54" s="868">
        <f>V43-V48</f>
        <v>0</v>
      </c>
      <c r="W54" s="868">
        <f>W43-W48</f>
        <v>0</v>
      </c>
      <c r="X54" s="868">
        <f>X43-X48</f>
        <v>0</v>
      </c>
      <c r="Y54" s="868">
        <f>Y43-Y48</f>
        <v>0</v>
      </c>
      <c r="Z54" s="868">
        <f>Z43-Z48</f>
        <v>0</v>
      </c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9">IFERROR(F54/$F$56+E55,0)</f>
        <v>0</v>
      </c>
      <c r="G55" s="869">
        <f t="shared" si="9"/>
        <v>0</v>
      </c>
      <c r="H55" s="869">
        <f t="shared" si="9"/>
        <v>0</v>
      </c>
      <c r="I55" s="869">
        <f t="shared" si="9"/>
        <v>0</v>
      </c>
      <c r="J55" s="869">
        <f t="shared" si="9"/>
        <v>0</v>
      </c>
      <c r="K55" s="869">
        <f t="shared" si="9"/>
        <v>0</v>
      </c>
      <c r="L55" s="869">
        <f t="shared" si="9"/>
        <v>0</v>
      </c>
      <c r="M55" s="869">
        <f t="shared" si="9"/>
        <v>0</v>
      </c>
      <c r="N55" s="869">
        <f t="shared" si="9"/>
        <v>0</v>
      </c>
      <c r="O55" s="869">
        <f t="shared" si="9"/>
        <v>0</v>
      </c>
      <c r="P55" s="869">
        <f t="shared" si="9"/>
        <v>0</v>
      </c>
      <c r="Q55" s="869">
        <f t="shared" si="9"/>
        <v>0</v>
      </c>
      <c r="R55" s="869">
        <f t="shared" si="9"/>
        <v>0</v>
      </c>
      <c r="S55" s="869">
        <f t="shared" si="9"/>
        <v>0</v>
      </c>
      <c r="T55" s="869">
        <f t="shared" si="9"/>
        <v>0</v>
      </c>
      <c r="U55" s="869">
        <f t="shared" si="9"/>
        <v>0</v>
      </c>
      <c r="V55" s="869">
        <f t="shared" si="9"/>
        <v>0</v>
      </c>
      <c r="W55" s="869">
        <f t="shared" si="9"/>
        <v>0</v>
      </c>
      <c r="X55" s="869">
        <f t="shared" si="9"/>
        <v>0</v>
      </c>
      <c r="Y55" s="869">
        <f t="shared" si="9"/>
        <v>0</v>
      </c>
      <c r="Z55" s="869">
        <f t="shared" si="9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10">F54/POWER(1+TauxAct,F34-$F$34)</f>
        <v>0</v>
      </c>
      <c r="G63" s="215">
        <f t="shared" si="10"/>
        <v>0</v>
      </c>
      <c r="H63" s="215">
        <f t="shared" si="10"/>
        <v>0</v>
      </c>
      <c r="I63" s="215">
        <f t="shared" si="10"/>
        <v>0</v>
      </c>
      <c r="J63" s="215">
        <f t="shared" si="10"/>
        <v>0</v>
      </c>
      <c r="K63" s="215">
        <f t="shared" si="10"/>
        <v>0</v>
      </c>
      <c r="L63" s="215">
        <f t="shared" si="10"/>
        <v>0</v>
      </c>
      <c r="M63" s="215">
        <f t="shared" si="10"/>
        <v>0</v>
      </c>
      <c r="N63" s="215">
        <f t="shared" si="10"/>
        <v>0</v>
      </c>
      <c r="O63" s="215">
        <f t="shared" si="10"/>
        <v>0</v>
      </c>
      <c r="P63" s="215">
        <f t="shared" si="10"/>
        <v>0</v>
      </c>
      <c r="Q63" s="215">
        <f t="shared" si="10"/>
        <v>0</v>
      </c>
      <c r="R63" s="215">
        <f t="shared" si="10"/>
        <v>0</v>
      </c>
      <c r="S63" s="215">
        <f t="shared" si="10"/>
        <v>0</v>
      </c>
      <c r="T63" s="215">
        <f t="shared" si="10"/>
        <v>0</v>
      </c>
      <c r="U63" s="215">
        <f t="shared" si="10"/>
        <v>0</v>
      </c>
      <c r="V63" s="215">
        <f t="shared" si="10"/>
        <v>0</v>
      </c>
      <c r="W63" s="215">
        <f t="shared" si="10"/>
        <v>0</v>
      </c>
      <c r="X63" s="215">
        <f t="shared" si="10"/>
        <v>0</v>
      </c>
      <c r="Y63" s="215">
        <f t="shared" si="10"/>
        <v>0</v>
      </c>
      <c r="Z63" s="215">
        <f t="shared" si="10"/>
        <v>0</v>
      </c>
    </row>
  </sheetData>
  <sheetProtection password="82B4" sheet="1" objects="1" scenarios="1" selectLockedCells="1"/>
  <dataConsolidate/>
  <mergeCells count="44">
    <mergeCell ref="G20:I20"/>
    <mergeCell ref="G21:I21"/>
    <mergeCell ref="C24:D24"/>
    <mergeCell ref="J24:M24"/>
    <mergeCell ref="G23:I23"/>
    <mergeCell ref="G24:I24"/>
    <mergeCell ref="G22:I22"/>
    <mergeCell ref="B12:C12"/>
    <mergeCell ref="D12:I12"/>
    <mergeCell ref="D14:I14"/>
    <mergeCell ref="B15:C15"/>
    <mergeCell ref="D15:I15"/>
    <mergeCell ref="B13:C13"/>
    <mergeCell ref="D13:I13"/>
    <mergeCell ref="C19:D19"/>
    <mergeCell ref="C20:D20"/>
    <mergeCell ref="C21:D21"/>
    <mergeCell ref="C22:D22"/>
    <mergeCell ref="C29:D29"/>
    <mergeCell ref="C23:D23"/>
    <mergeCell ref="G29:I29"/>
    <mergeCell ref="J29:M29"/>
    <mergeCell ref="C26:D26"/>
    <mergeCell ref="G26:I26"/>
    <mergeCell ref="J26:M26"/>
    <mergeCell ref="C27:D27"/>
    <mergeCell ref="G27:I27"/>
    <mergeCell ref="J27:M27"/>
    <mergeCell ref="J2:K2"/>
    <mergeCell ref="B11:C11"/>
    <mergeCell ref="D11:I11"/>
    <mergeCell ref="B14:C14"/>
    <mergeCell ref="C28:D28"/>
    <mergeCell ref="G28:I28"/>
    <mergeCell ref="J21:M21"/>
    <mergeCell ref="J22:M22"/>
    <mergeCell ref="J28:M28"/>
    <mergeCell ref="J23:M23"/>
    <mergeCell ref="C25:D25"/>
    <mergeCell ref="G25:I25"/>
    <mergeCell ref="J25:M25"/>
    <mergeCell ref="J19:M19"/>
    <mergeCell ref="J20:M20"/>
    <mergeCell ref="G19:I19"/>
  </mergeCells>
  <conditionalFormatting sqref="F33:Z33">
    <cfRule type="expression" dxfId="108" priority="21" stopIfTrue="1">
      <formula>IF(OR(F33="Démarrage du projet",F33="Fin du projet"),TRUE,FALSE)</formula>
    </cfRule>
  </conditionalFormatting>
  <conditionalFormatting sqref="D5 D7">
    <cfRule type="cellIs" dxfId="107" priority="7" stopIfTrue="1" operator="equal">
      <formula>"Finalisé"</formula>
    </cfRule>
  </conditionalFormatting>
  <conditionalFormatting sqref="D50:F50 P50:Z50 D51:Z53 D43:Z49">
    <cfRule type="expression" dxfId="106" priority="4" stopIfTrue="1">
      <formula>IF(AND($D43&lt;&gt;"Oui",SUM($F43:$Z43)&gt;0),TRUE,FALSE)</formula>
    </cfRule>
    <cfRule type="expression" dxfId="105" priority="5" stopIfTrue="1">
      <formula>IF(OR($D43="Non",$D43=""),TRUE,FALSE)</formula>
    </cfRule>
  </conditionalFormatting>
  <conditionalFormatting sqref="F33:Z33">
    <cfRule type="expression" dxfId="104" priority="3" stopIfTrue="1">
      <formula>IF(OR(F33="Démarrage du PRE",F33="Fin du PRE"),TRUE,FALSE)</formula>
    </cfRule>
  </conditionalFormatting>
  <conditionalFormatting sqref="G50:O50">
    <cfRule type="expression" dxfId="103" priority="1" stopIfTrue="1">
      <formula>IF(AND($D50&lt;&gt;"Oui",SUM($F50:$Z50)&gt;0),TRUE,FALSE)</formula>
    </cfRule>
    <cfRule type="expression" dxfId="102" priority="2" stopIfTrue="1">
      <formula>IF(OR($D50="Non",$D50=""),TRUE,FALSE)</formula>
    </cfRule>
  </conditionalFormatting>
  <dataValidations disablePrompts="1"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Q35" sqref="Q35:Z39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432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433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61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434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62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62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62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62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62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62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62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62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62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62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IF(AND(EquivChoixVolet=2,EquivTypeFiche2=2),MATCH(AnnéeDemPRE+DuréePRE,F34:Z34,0),MATCH(AnnéeFinInvest,F34:Z34,0))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C29:D29"/>
    <mergeCell ref="G29:I29"/>
    <mergeCell ref="J29:M29"/>
    <mergeCell ref="C27:D27"/>
    <mergeCell ref="G27:I27"/>
    <mergeCell ref="J27:M27"/>
    <mergeCell ref="C28:D28"/>
    <mergeCell ref="G28:I28"/>
    <mergeCell ref="J28:M28"/>
    <mergeCell ref="C25:D25"/>
    <mergeCell ref="G25:I25"/>
    <mergeCell ref="J25:M25"/>
    <mergeCell ref="C26:D26"/>
    <mergeCell ref="G26:I26"/>
    <mergeCell ref="J26:M26"/>
    <mergeCell ref="C23:D23"/>
    <mergeCell ref="G23:I23"/>
    <mergeCell ref="J23:M23"/>
    <mergeCell ref="C24:D24"/>
    <mergeCell ref="G24:I24"/>
    <mergeCell ref="J24:M24"/>
    <mergeCell ref="C21:D21"/>
    <mergeCell ref="G21:I21"/>
    <mergeCell ref="J21:M21"/>
    <mergeCell ref="C22:D22"/>
    <mergeCell ref="G22:I22"/>
    <mergeCell ref="J22:M22"/>
    <mergeCell ref="C19:D19"/>
    <mergeCell ref="G19:I19"/>
    <mergeCell ref="J19:M19"/>
    <mergeCell ref="C20:D20"/>
    <mergeCell ref="G20:I20"/>
    <mergeCell ref="J20:M20"/>
    <mergeCell ref="B13:C13"/>
    <mergeCell ref="D13:I13"/>
    <mergeCell ref="B14:C14"/>
    <mergeCell ref="D14:I14"/>
    <mergeCell ref="B15:C15"/>
    <mergeCell ref="D15:I15"/>
    <mergeCell ref="J2:K2"/>
    <mergeCell ref="B11:C11"/>
    <mergeCell ref="D11:I11"/>
    <mergeCell ref="B12:C12"/>
    <mergeCell ref="D12:I12"/>
  </mergeCells>
  <conditionalFormatting sqref="F33:Z33">
    <cfRule type="expression" dxfId="101" priority="7" stopIfTrue="1">
      <formula>IF(OR(F33="Démarrage du projet",F33="Fin du projet"),TRUE,FALSE)</formula>
    </cfRule>
  </conditionalFormatting>
  <conditionalFormatting sqref="D5 D7">
    <cfRule type="cellIs" dxfId="100" priority="6" stopIfTrue="1" operator="equal">
      <formula>"Finalisé"</formula>
    </cfRule>
  </conditionalFormatting>
  <conditionalFormatting sqref="D50:F50 P50:Z50 D43:Z49 D51:Z53">
    <cfRule type="expression" dxfId="99" priority="4" stopIfTrue="1">
      <formula>IF(AND($D43&lt;&gt;"Oui",SUM($F43:$Z43)&gt;0),TRUE,FALSE)</formula>
    </cfRule>
    <cfRule type="expression" dxfId="98" priority="5" stopIfTrue="1">
      <formula>IF(OR($D43="Non",$D43=""),TRUE,FALSE)</formula>
    </cfRule>
  </conditionalFormatting>
  <conditionalFormatting sqref="F33:Z33">
    <cfRule type="expression" dxfId="97" priority="3" stopIfTrue="1">
      <formula>IF(OR(F33="Démarrage du PRE",F33="Fin du PRE"),TRUE,FALSE)</formula>
    </cfRule>
  </conditionalFormatting>
  <conditionalFormatting sqref="G50:O50">
    <cfRule type="expression" dxfId="96" priority="1" stopIfTrue="1">
      <formula>IF(AND($D50&lt;&gt;"Oui",SUM($F50:$Z50)&gt;0),TRUE,FALSE)</formula>
    </cfRule>
    <cfRule type="expression" dxfId="95" priority="2" stopIfTrue="1">
      <formula>IF(OR($D50="Non",$D50=""),TRUE,FALSE)</formula>
    </cfRule>
  </conditionalFormatting>
  <dataValidations count="5">
    <dataValidation type="list" allowBlank="1" showInputMessage="1" showErrorMessage="1" sqref="D5 D7">
      <formula1>TauxRempl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D43:D53">
      <formula1>ouinon</formula1>
    </dataValidation>
    <dataValidation errorStyle="information" allowBlank="1" showInputMessage="1" showErrorMessage="1" errorTitle="Données à renseigner" error="Mettre les valeurs en K€" sqref="F43:Z53"/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437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436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61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435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62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62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62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62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62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62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62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62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62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62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IF(AND(EquivChoixVolet=2,EquivTypeFiche3=2),MATCH(AnnéeDemPRE+DuréePRE,F34:Z34,0),MATCH(AnnéeFinInvest,F34:Z34,0))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C29:D29"/>
    <mergeCell ref="G29:I29"/>
    <mergeCell ref="J29:M29"/>
    <mergeCell ref="C27:D27"/>
    <mergeCell ref="G27:I27"/>
    <mergeCell ref="J27:M27"/>
    <mergeCell ref="C28:D28"/>
    <mergeCell ref="G28:I28"/>
    <mergeCell ref="J28:M28"/>
    <mergeCell ref="C25:D25"/>
    <mergeCell ref="G25:I25"/>
    <mergeCell ref="J25:M25"/>
    <mergeCell ref="C26:D26"/>
    <mergeCell ref="G26:I26"/>
    <mergeCell ref="J26:M26"/>
    <mergeCell ref="C23:D23"/>
    <mergeCell ref="G23:I23"/>
    <mergeCell ref="J23:M23"/>
    <mergeCell ref="C24:D24"/>
    <mergeCell ref="G24:I24"/>
    <mergeCell ref="J24:M24"/>
    <mergeCell ref="C21:D21"/>
    <mergeCell ref="G21:I21"/>
    <mergeCell ref="J21:M21"/>
    <mergeCell ref="C22:D22"/>
    <mergeCell ref="G22:I22"/>
    <mergeCell ref="J22:M22"/>
    <mergeCell ref="C19:D19"/>
    <mergeCell ref="G19:I19"/>
    <mergeCell ref="J19:M19"/>
    <mergeCell ref="C20:D20"/>
    <mergeCell ref="G20:I20"/>
    <mergeCell ref="J20:M20"/>
    <mergeCell ref="B13:C13"/>
    <mergeCell ref="D13:I13"/>
    <mergeCell ref="B14:C14"/>
    <mergeCell ref="D14:I14"/>
    <mergeCell ref="B15:C15"/>
    <mergeCell ref="D15:I15"/>
    <mergeCell ref="J2:K2"/>
    <mergeCell ref="B11:C11"/>
    <mergeCell ref="D11:I11"/>
    <mergeCell ref="B12:C12"/>
    <mergeCell ref="D12:I12"/>
  </mergeCells>
  <conditionalFormatting sqref="F33:Z33">
    <cfRule type="expression" dxfId="94" priority="7" stopIfTrue="1">
      <formula>IF(OR(F33="Démarrage du projet",F33="Fin du projet"),TRUE,FALSE)</formula>
    </cfRule>
  </conditionalFormatting>
  <conditionalFormatting sqref="D5 D7">
    <cfRule type="cellIs" dxfId="93" priority="6" stopIfTrue="1" operator="equal">
      <formula>"Finalisé"</formula>
    </cfRule>
  </conditionalFormatting>
  <conditionalFormatting sqref="D50:F50 P50:Z50 D43:Z49 D51:Z53">
    <cfRule type="expression" dxfId="92" priority="4" stopIfTrue="1">
      <formula>IF(AND($D43&lt;&gt;"Oui",SUM($F43:$Z43)&gt;0),TRUE,FALSE)</formula>
    </cfRule>
    <cfRule type="expression" dxfId="91" priority="5" stopIfTrue="1">
      <formula>IF(OR($D43="Non",$D43=""),TRUE,FALSE)</formula>
    </cfRule>
  </conditionalFormatting>
  <conditionalFormatting sqref="F33:Z33">
    <cfRule type="expression" dxfId="90" priority="3" stopIfTrue="1">
      <formula>IF(OR(F33="Démarrage du PRE",F33="Fin du PRE"),TRUE,FALSE)</formula>
    </cfRule>
  </conditionalFormatting>
  <conditionalFormatting sqref="G50:O50">
    <cfRule type="expression" dxfId="89" priority="1" stopIfTrue="1">
      <formula>IF(AND($D50&lt;&gt;"Oui",SUM($F50:$Z50)&gt;0),TRUE,FALSE)</formula>
    </cfRule>
    <cfRule type="expression" dxfId="88" priority="2" stopIfTrue="1">
      <formula>IF(OR($D50="Non",$D50=""),TRUE,FALSE)</formula>
    </cfRule>
  </conditionalFormatting>
  <dataValidations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438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439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61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440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62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62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62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62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62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62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62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62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62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62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IF(AND(EquivChoixVolet=2,EquivTypeFiche4=2),MATCH(AnnéeDemPRE+DuréePRE,F34:Z34,0),MATCH(AnnéeFinInvest,F34:Z34,0))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C29:D29"/>
    <mergeCell ref="G29:I29"/>
    <mergeCell ref="J29:M29"/>
    <mergeCell ref="C27:D27"/>
    <mergeCell ref="G27:I27"/>
    <mergeCell ref="J27:M27"/>
    <mergeCell ref="C28:D28"/>
    <mergeCell ref="G28:I28"/>
    <mergeCell ref="J28:M28"/>
    <mergeCell ref="C25:D25"/>
    <mergeCell ref="G25:I25"/>
    <mergeCell ref="J25:M25"/>
    <mergeCell ref="C26:D26"/>
    <mergeCell ref="G26:I26"/>
    <mergeCell ref="J26:M26"/>
    <mergeCell ref="C23:D23"/>
    <mergeCell ref="G23:I23"/>
    <mergeCell ref="J23:M23"/>
    <mergeCell ref="C24:D24"/>
    <mergeCell ref="G24:I24"/>
    <mergeCell ref="J24:M24"/>
    <mergeCell ref="C21:D21"/>
    <mergeCell ref="G21:I21"/>
    <mergeCell ref="J21:M21"/>
    <mergeCell ref="C22:D22"/>
    <mergeCell ref="G22:I22"/>
    <mergeCell ref="J22:M22"/>
    <mergeCell ref="C19:D19"/>
    <mergeCell ref="G19:I19"/>
    <mergeCell ref="J19:M19"/>
    <mergeCell ref="C20:D20"/>
    <mergeCell ref="G20:I20"/>
    <mergeCell ref="J20:M20"/>
    <mergeCell ref="B13:C13"/>
    <mergeCell ref="D13:I13"/>
    <mergeCell ref="B14:C14"/>
    <mergeCell ref="D14:I14"/>
    <mergeCell ref="B15:C15"/>
    <mergeCell ref="D15:I15"/>
    <mergeCell ref="J2:K2"/>
    <mergeCell ref="B11:C11"/>
    <mergeCell ref="D11:I11"/>
    <mergeCell ref="B12:C12"/>
    <mergeCell ref="D12:I12"/>
  </mergeCells>
  <conditionalFormatting sqref="F33:Z33">
    <cfRule type="expression" dxfId="87" priority="7" stopIfTrue="1">
      <formula>IF(OR(F33="Démarrage du projet",F33="Fin du projet"),TRUE,FALSE)</formula>
    </cfRule>
  </conditionalFormatting>
  <conditionalFormatting sqref="D5 D7">
    <cfRule type="cellIs" dxfId="86" priority="6" stopIfTrue="1" operator="equal">
      <formula>"Finalisé"</formula>
    </cfRule>
  </conditionalFormatting>
  <conditionalFormatting sqref="D50:F50 P50:Z50 D43:Z49 D51:Z53">
    <cfRule type="expression" dxfId="85" priority="4" stopIfTrue="1">
      <formula>IF(AND($D43&lt;&gt;"Oui",SUM($F43:$Z43)&gt;0),TRUE,FALSE)</formula>
    </cfRule>
    <cfRule type="expression" dxfId="84" priority="5" stopIfTrue="1">
      <formula>IF(OR($D43="Non",$D43=""),TRUE,FALSE)</formula>
    </cfRule>
  </conditionalFormatting>
  <conditionalFormatting sqref="F33:Z33">
    <cfRule type="expression" dxfId="83" priority="3" stopIfTrue="1">
      <formula>IF(OR(F33="Démarrage du PRE",F33="Fin du PRE"),TRUE,FALSE)</formula>
    </cfRule>
  </conditionalFormatting>
  <conditionalFormatting sqref="G50:O50">
    <cfRule type="expression" dxfId="82" priority="1" stopIfTrue="1">
      <formula>IF(AND($D50&lt;&gt;"Oui",SUM($F50:$Z50)&gt;0),TRUE,FALSE)</formula>
    </cfRule>
    <cfRule type="expression" dxfId="81" priority="2" stopIfTrue="1">
      <formula>IF(OR($D50="Non",$D50=""),TRUE,FALSE)</formula>
    </cfRule>
  </conditionalFormatting>
  <dataValidations count="5">
    <dataValidation type="list" allowBlank="1" showInputMessage="1" showErrorMessage="1" sqref="D5 D7">
      <formula1>TauxRempl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D43:D53">
      <formula1>ouinon</formula1>
    </dataValidation>
    <dataValidation errorStyle="information" allowBlank="1" showInputMessage="1" showErrorMessage="1" errorTitle="Données à renseigner" error="Mettre les valeurs en K€" sqref="F43:Z53"/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2:AB63"/>
  <sheetViews>
    <sheetView showGridLines="0" zoomScale="70" zoomScaleNormal="70" workbookViewId="0">
      <pane ySplit="7" topLeftCell="A8" activePane="bottomLeft" state="frozen"/>
      <selection activeCell="V35" sqref="V35:Z38"/>
      <selection pane="bottomLeft" activeCell="V35" sqref="V35:Z38"/>
    </sheetView>
  </sheetViews>
  <sheetFormatPr baseColWidth="10" defaultColWidth="9.140625" defaultRowHeight="15" x14ac:dyDescent="0.25"/>
  <cols>
    <col min="1" max="1" width="3.7109375" style="66" customWidth="1"/>
    <col min="2" max="2" width="15.28515625" style="104" customWidth="1"/>
    <col min="3" max="3" width="41.140625" style="91" bestFit="1" customWidth="1"/>
    <col min="4" max="4" width="15" style="91" customWidth="1"/>
    <col min="5" max="5" width="40.7109375" style="91" customWidth="1"/>
    <col min="6" max="6" width="10.140625" style="91" customWidth="1"/>
    <col min="7" max="21" width="10.7109375" style="91" customWidth="1"/>
    <col min="22" max="26" width="10.7109375" style="91" hidden="1" customWidth="1"/>
    <col min="27" max="27" width="9.5703125" style="91" customWidth="1"/>
    <col min="28" max="28" width="3.140625" style="91" customWidth="1"/>
    <col min="29" max="29" width="10.140625" style="91" bestFit="1" customWidth="1"/>
    <col min="30" max="30" width="9.5703125" style="91" bestFit="1" customWidth="1"/>
    <col min="31" max="16384" width="9.140625" style="91"/>
  </cols>
  <sheetData>
    <row r="2" spans="1:26" ht="16.149999999999999" hidden="1" customHeight="1" x14ac:dyDescent="0.35">
      <c r="B2" s="92" t="s">
        <v>441</v>
      </c>
      <c r="C2" s="92"/>
      <c r="D2" s="92"/>
      <c r="E2" s="92"/>
      <c r="F2" s="92"/>
      <c r="G2" s="92"/>
      <c r="H2" s="92"/>
      <c r="I2" s="92"/>
      <c r="J2" s="1143" t="s">
        <v>199</v>
      </c>
      <c r="K2" s="1144"/>
      <c r="L2" s="71">
        <f>MATCH(J2,TypeFiche,0)</f>
        <v>1</v>
      </c>
    </row>
    <row r="3" spans="1:26" ht="16.149999999999999" customHeight="1" x14ac:dyDescent="0.35">
      <c r="A3" s="137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23.25" x14ac:dyDescent="0.35">
      <c r="A4" s="137">
        <v>1</v>
      </c>
      <c r="B4" s="92" t="s">
        <v>442</v>
      </c>
      <c r="C4" s="92"/>
      <c r="D4" s="92"/>
      <c r="E4" s="92"/>
      <c r="F4" s="92"/>
      <c r="G4" s="92"/>
      <c r="H4" s="92"/>
      <c r="I4" s="92"/>
      <c r="J4" s="92"/>
      <c r="K4" s="230"/>
      <c r="L4" s="230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3.25" x14ac:dyDescent="0.35">
      <c r="A5" s="137">
        <v>1</v>
      </c>
      <c r="B5" s="92"/>
      <c r="C5" s="230" t="s">
        <v>227</v>
      </c>
      <c r="D5" s="870" t="s">
        <v>224</v>
      </c>
      <c r="E5" s="92"/>
      <c r="F5" s="92"/>
      <c r="G5" s="92"/>
      <c r="H5" s="92"/>
      <c r="I5" s="92"/>
      <c r="J5" s="230"/>
      <c r="K5" s="230"/>
      <c r="L5" s="230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23.25" hidden="1" x14ac:dyDescent="0.35">
      <c r="A6" s="137">
        <v>2</v>
      </c>
      <c r="B6" s="92" t="s">
        <v>443</v>
      </c>
      <c r="C6" s="92"/>
      <c r="D6" s="92"/>
      <c r="E6" s="92"/>
      <c r="F6" s="92"/>
      <c r="G6" s="92"/>
      <c r="H6" s="92"/>
      <c r="I6" s="92"/>
      <c r="J6" s="230"/>
      <c r="K6" s="230"/>
      <c r="L6" s="23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23.25" hidden="1" x14ac:dyDescent="0.35">
      <c r="A7" s="137">
        <v>2</v>
      </c>
      <c r="B7" s="92"/>
      <c r="C7" s="230" t="s">
        <v>227</v>
      </c>
      <c r="D7" s="231" t="s">
        <v>224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s="93" customFormat="1" ht="12" customHeight="1" x14ac:dyDescent="0.25">
      <c r="A8" s="138"/>
      <c r="B8" s="18"/>
      <c r="C8" s="19"/>
      <c r="D8" s="20"/>
      <c r="E8" s="20"/>
      <c r="F8" s="20"/>
      <c r="G8" s="20"/>
      <c r="H8" s="20"/>
      <c r="I8" s="20"/>
      <c r="J8" s="21"/>
    </row>
    <row r="9" spans="1:26" ht="18.75" x14ac:dyDescent="0.25">
      <c r="A9" s="137">
        <v>1</v>
      </c>
      <c r="B9" s="94" t="s">
        <v>112</v>
      </c>
      <c r="C9" s="95"/>
      <c r="D9" s="95"/>
      <c r="E9" s="95"/>
      <c r="F9" s="95"/>
      <c r="G9" s="95"/>
      <c r="H9" s="95"/>
      <c r="I9" s="96"/>
    </row>
    <row r="10" spans="1:26" ht="18.75" hidden="1" x14ac:dyDescent="0.25">
      <c r="A10" s="137">
        <v>2</v>
      </c>
      <c r="B10" s="94" t="s">
        <v>75</v>
      </c>
      <c r="C10" s="95"/>
      <c r="D10" s="95"/>
      <c r="E10" s="95"/>
      <c r="F10" s="95"/>
      <c r="G10" s="95"/>
      <c r="H10" s="95"/>
      <c r="I10" s="96"/>
    </row>
    <row r="11" spans="1:26" ht="18" customHeight="1" x14ac:dyDescent="0.25">
      <c r="B11" s="1145" t="s">
        <v>113</v>
      </c>
      <c r="C11" s="1145"/>
      <c r="D11" s="1146"/>
      <c r="E11" s="1146"/>
      <c r="F11" s="1146"/>
      <c r="G11" s="1146"/>
      <c r="H11" s="1146"/>
      <c r="I11" s="1146"/>
      <c r="J11" s="22"/>
    </row>
    <row r="12" spans="1:26" ht="18" customHeight="1" x14ac:dyDescent="0.25">
      <c r="B12" s="1159" t="s">
        <v>78</v>
      </c>
      <c r="C12" s="1160"/>
      <c r="D12" s="1161"/>
      <c r="E12" s="1162"/>
      <c r="F12" s="1162"/>
      <c r="G12" s="1162"/>
      <c r="H12" s="1162"/>
      <c r="I12" s="1163"/>
      <c r="J12" s="23"/>
    </row>
    <row r="13" spans="1:26" ht="18" customHeight="1" x14ac:dyDescent="0.25">
      <c r="B13" s="1145" t="s">
        <v>149</v>
      </c>
      <c r="C13" s="1145"/>
      <c r="D13" s="1146"/>
      <c r="E13" s="1146"/>
      <c r="F13" s="1146"/>
      <c r="G13" s="1146"/>
      <c r="H13" s="1146"/>
      <c r="I13" s="1146"/>
      <c r="J13" s="22"/>
    </row>
    <row r="14" spans="1:26" ht="18" customHeight="1" x14ac:dyDescent="0.25">
      <c r="B14" s="1145" t="s">
        <v>195</v>
      </c>
      <c r="C14" s="1145"/>
      <c r="D14" s="1164"/>
      <c r="E14" s="1164"/>
      <c r="F14" s="1164"/>
      <c r="G14" s="1164"/>
      <c r="H14" s="1164"/>
      <c r="I14" s="1164"/>
      <c r="J14" s="22"/>
    </row>
    <row r="15" spans="1:26" ht="18" hidden="1" customHeight="1" x14ac:dyDescent="0.25">
      <c r="A15" s="66">
        <v>2</v>
      </c>
      <c r="B15" s="1145" t="s">
        <v>196</v>
      </c>
      <c r="C15" s="1145"/>
      <c r="D15" s="1165"/>
      <c r="E15" s="1166"/>
      <c r="F15" s="1166"/>
      <c r="G15" s="1166"/>
      <c r="H15" s="1166"/>
      <c r="I15" s="1167"/>
      <c r="J15" s="22"/>
    </row>
    <row r="16" spans="1:26" s="93" customFormat="1" ht="12" customHeight="1" x14ac:dyDescent="0.25">
      <c r="A16" s="138"/>
      <c r="B16" s="18"/>
      <c r="C16" s="19"/>
      <c r="D16" s="20"/>
      <c r="E16" s="20"/>
      <c r="F16" s="20"/>
      <c r="G16" s="20"/>
      <c r="H16" s="20"/>
      <c r="I16" s="20"/>
      <c r="J16" s="21"/>
    </row>
    <row r="17" spans="1:26" ht="18.75" x14ac:dyDescent="0.3">
      <c r="A17" s="137">
        <v>1</v>
      </c>
      <c r="B17" s="97" t="s">
        <v>114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26" ht="18.75" hidden="1" x14ac:dyDescent="0.3">
      <c r="A18" s="137">
        <v>2</v>
      </c>
      <c r="B18" s="97" t="s">
        <v>111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6" ht="22.5" customHeight="1" x14ac:dyDescent="0.25">
      <c r="B19" s="100"/>
      <c r="C19" s="1156" t="s">
        <v>107</v>
      </c>
      <c r="D19" s="1158"/>
      <c r="E19" s="101" t="s">
        <v>108</v>
      </c>
      <c r="F19" s="102" t="s">
        <v>109</v>
      </c>
      <c r="G19" s="1156" t="s">
        <v>69</v>
      </c>
      <c r="H19" s="1157"/>
      <c r="I19" s="1158"/>
      <c r="J19" s="1153" t="s">
        <v>133</v>
      </c>
      <c r="K19" s="1154"/>
      <c r="L19" s="1154"/>
      <c r="M19" s="1155"/>
    </row>
    <row r="20" spans="1:26" ht="18" customHeight="1" x14ac:dyDescent="0.25">
      <c r="B20" s="103" t="s">
        <v>168</v>
      </c>
      <c r="C20" s="1147"/>
      <c r="D20" s="1148"/>
      <c r="E20" s="871"/>
      <c r="F20" s="36"/>
      <c r="G20" s="1147"/>
      <c r="H20" s="1149"/>
      <c r="I20" s="1148"/>
      <c r="J20" s="1150"/>
      <c r="K20" s="1151"/>
      <c r="L20" s="1151"/>
      <c r="M20" s="1152"/>
    </row>
    <row r="21" spans="1:26" ht="18" customHeight="1" x14ac:dyDescent="0.25">
      <c r="B21" s="103" t="s">
        <v>169</v>
      </c>
      <c r="C21" s="1147"/>
      <c r="D21" s="1148"/>
      <c r="E21" s="871"/>
      <c r="F21" s="36"/>
      <c r="G21" s="1147"/>
      <c r="H21" s="1149"/>
      <c r="I21" s="1148"/>
      <c r="J21" s="1150"/>
      <c r="K21" s="1151"/>
      <c r="L21" s="1151"/>
      <c r="M21" s="1152"/>
    </row>
    <row r="22" spans="1:26" ht="18" customHeight="1" x14ac:dyDescent="0.25">
      <c r="B22" s="103" t="s">
        <v>170</v>
      </c>
      <c r="C22" s="1147"/>
      <c r="D22" s="1148"/>
      <c r="E22" s="871"/>
      <c r="F22" s="36"/>
      <c r="G22" s="1147"/>
      <c r="H22" s="1149"/>
      <c r="I22" s="1148"/>
      <c r="J22" s="1150"/>
      <c r="K22" s="1151"/>
      <c r="L22" s="1151"/>
      <c r="M22" s="1152"/>
    </row>
    <row r="23" spans="1:26" ht="18" customHeight="1" x14ac:dyDescent="0.25">
      <c r="B23" s="103" t="s">
        <v>171</v>
      </c>
      <c r="C23" s="1147"/>
      <c r="D23" s="1148"/>
      <c r="E23" s="871"/>
      <c r="F23" s="36"/>
      <c r="G23" s="1147"/>
      <c r="H23" s="1149"/>
      <c r="I23" s="1148"/>
      <c r="J23" s="1150"/>
      <c r="K23" s="1151"/>
      <c r="L23" s="1151"/>
      <c r="M23" s="1152"/>
    </row>
    <row r="24" spans="1:26" ht="18" customHeight="1" x14ac:dyDescent="0.25">
      <c r="B24" s="103" t="s">
        <v>172</v>
      </c>
      <c r="C24" s="1147"/>
      <c r="D24" s="1148"/>
      <c r="E24" s="871"/>
      <c r="F24" s="36"/>
      <c r="G24" s="1147"/>
      <c r="H24" s="1149"/>
      <c r="I24" s="1148"/>
      <c r="J24" s="1150"/>
      <c r="K24" s="1151"/>
      <c r="L24" s="1151"/>
      <c r="M24" s="1152"/>
    </row>
    <row r="25" spans="1:26" ht="18" customHeight="1" x14ac:dyDescent="0.25">
      <c r="B25" s="103" t="s">
        <v>190</v>
      </c>
      <c r="C25" s="1147"/>
      <c r="D25" s="1148"/>
      <c r="E25" s="871"/>
      <c r="F25" s="36"/>
      <c r="G25" s="1147"/>
      <c r="H25" s="1149"/>
      <c r="I25" s="1148"/>
      <c r="J25" s="1150"/>
      <c r="K25" s="1151"/>
      <c r="L25" s="1151"/>
      <c r="M25" s="1152"/>
    </row>
    <row r="26" spans="1:26" ht="18" customHeight="1" x14ac:dyDescent="0.25">
      <c r="B26" s="103" t="s">
        <v>191</v>
      </c>
      <c r="C26" s="1147"/>
      <c r="D26" s="1148"/>
      <c r="E26" s="871"/>
      <c r="F26" s="36"/>
      <c r="G26" s="1147"/>
      <c r="H26" s="1149"/>
      <c r="I26" s="1148"/>
      <c r="J26" s="1150"/>
      <c r="K26" s="1151"/>
      <c r="L26" s="1151"/>
      <c r="M26" s="1152"/>
    </row>
    <row r="27" spans="1:26" ht="18" customHeight="1" x14ac:dyDescent="0.25">
      <c r="B27" s="103" t="s">
        <v>192</v>
      </c>
      <c r="C27" s="1147"/>
      <c r="D27" s="1148"/>
      <c r="E27" s="871"/>
      <c r="F27" s="36"/>
      <c r="G27" s="1147"/>
      <c r="H27" s="1149"/>
      <c r="I27" s="1148"/>
      <c r="J27" s="1150"/>
      <c r="K27" s="1151"/>
      <c r="L27" s="1151"/>
      <c r="M27" s="1152"/>
    </row>
    <row r="28" spans="1:26" ht="18" customHeight="1" x14ac:dyDescent="0.25">
      <c r="B28" s="103" t="s">
        <v>193</v>
      </c>
      <c r="C28" s="1147"/>
      <c r="D28" s="1148"/>
      <c r="E28" s="871"/>
      <c r="F28" s="36"/>
      <c r="G28" s="1147"/>
      <c r="H28" s="1149"/>
      <c r="I28" s="1148"/>
      <c r="J28" s="1150"/>
      <c r="K28" s="1151"/>
      <c r="L28" s="1151"/>
      <c r="M28" s="1152"/>
    </row>
    <row r="29" spans="1:26" ht="18" customHeight="1" x14ac:dyDescent="0.25">
      <c r="B29" s="103" t="s">
        <v>194</v>
      </c>
      <c r="C29" s="1147"/>
      <c r="D29" s="1148"/>
      <c r="E29" s="871"/>
      <c r="F29" s="36"/>
      <c r="G29" s="1147"/>
      <c r="H29" s="1149"/>
      <c r="I29" s="1148"/>
      <c r="J29" s="1150"/>
      <c r="K29" s="1151"/>
      <c r="L29" s="1151"/>
      <c r="M29" s="1152"/>
    </row>
    <row r="31" spans="1:26" ht="18.75" x14ac:dyDescent="0.3">
      <c r="A31" s="137">
        <v>1</v>
      </c>
      <c r="B31" s="97" t="s">
        <v>115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9"/>
    </row>
    <row r="32" spans="1:26" ht="18.75" hidden="1" x14ac:dyDescent="0.3">
      <c r="A32" s="137">
        <v>2</v>
      </c>
      <c r="B32" s="97" t="s">
        <v>102</v>
      </c>
      <c r="C32" s="98"/>
      <c r="D32" s="98"/>
      <c r="E32" s="98"/>
      <c r="F32" s="105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</row>
    <row r="33" spans="1:28" s="106" customFormat="1" ht="24.95" customHeight="1" thickBot="1" x14ac:dyDescent="0.3">
      <c r="A33" s="139"/>
      <c r="B33" s="107"/>
      <c r="C33" s="107"/>
      <c r="D33" s="107"/>
      <c r="E33" s="107"/>
      <c r="F33" s="108" t="str">
        <f t="shared" ref="F33:Z33" si="0">IF(F34=AnnéeDemInvest,"Démarrage du projet",IF(F34=AnnéeFinInvest,"Fin du projet",IF(F34=AnnéeDemPRE,"Démarrage du PRE",IF(F34=AnnéeDemPRE+DuréePRE,"Fin du PRE",""))))</f>
        <v/>
      </c>
      <c r="G33" s="108" t="str">
        <f t="shared" si="0"/>
        <v/>
      </c>
      <c r="H33" s="108" t="str">
        <f t="shared" si="0"/>
        <v/>
      </c>
      <c r="I33" s="108" t="str">
        <f t="shared" si="0"/>
        <v/>
      </c>
      <c r="J33" s="108" t="str">
        <f t="shared" si="0"/>
        <v/>
      </c>
      <c r="K33" s="108" t="str">
        <f t="shared" si="0"/>
        <v/>
      </c>
      <c r="L33" s="108" t="str">
        <f t="shared" si="0"/>
        <v/>
      </c>
      <c r="M33" s="108" t="str">
        <f t="shared" si="0"/>
        <v/>
      </c>
      <c r="N33" s="108" t="str">
        <f t="shared" si="0"/>
        <v/>
      </c>
      <c r="O33" s="108" t="str">
        <f t="shared" si="0"/>
        <v/>
      </c>
      <c r="P33" s="108" t="str">
        <f t="shared" si="0"/>
        <v/>
      </c>
      <c r="Q33" s="108" t="str">
        <f t="shared" si="0"/>
        <v/>
      </c>
      <c r="R33" s="108" t="str">
        <f t="shared" si="0"/>
        <v/>
      </c>
      <c r="S33" s="108" t="str">
        <f t="shared" si="0"/>
        <v/>
      </c>
      <c r="T33" s="108" t="str">
        <f t="shared" si="0"/>
        <v/>
      </c>
      <c r="U33" s="108" t="str">
        <f t="shared" si="0"/>
        <v/>
      </c>
      <c r="V33" s="108" t="str">
        <f t="shared" si="0"/>
        <v/>
      </c>
      <c r="W33" s="108" t="str">
        <f t="shared" si="0"/>
        <v/>
      </c>
      <c r="X33" s="108" t="str">
        <f t="shared" si="0"/>
        <v/>
      </c>
      <c r="Y33" s="108" t="str">
        <f t="shared" si="0"/>
        <v/>
      </c>
      <c r="Z33" s="108" t="str">
        <f t="shared" si="0"/>
        <v/>
      </c>
    </row>
    <row r="34" spans="1:28" ht="30" customHeight="1" thickBot="1" x14ac:dyDescent="0.3">
      <c r="B34" s="35" t="s">
        <v>106</v>
      </c>
      <c r="C34" s="109"/>
      <c r="D34" s="109"/>
      <c r="E34" s="109"/>
      <c r="F34" s="57">
        <f>AnnéeN</f>
        <v>2010</v>
      </c>
      <c r="G34" s="110">
        <f>F34+1</f>
        <v>2011</v>
      </c>
      <c r="H34" s="59">
        <f t="shared" ref="H34:Z34" si="1">G34+1</f>
        <v>2012</v>
      </c>
      <c r="I34" s="59">
        <f t="shared" si="1"/>
        <v>2013</v>
      </c>
      <c r="J34" s="59">
        <f t="shared" si="1"/>
        <v>2014</v>
      </c>
      <c r="K34" s="59">
        <f t="shared" si="1"/>
        <v>2015</v>
      </c>
      <c r="L34" s="59">
        <f t="shared" si="1"/>
        <v>2016</v>
      </c>
      <c r="M34" s="59">
        <f t="shared" si="1"/>
        <v>2017</v>
      </c>
      <c r="N34" s="59">
        <f t="shared" si="1"/>
        <v>2018</v>
      </c>
      <c r="O34" s="59">
        <f t="shared" si="1"/>
        <v>2019</v>
      </c>
      <c r="P34" s="59">
        <f t="shared" si="1"/>
        <v>2020</v>
      </c>
      <c r="Q34" s="59">
        <f t="shared" si="1"/>
        <v>2021</v>
      </c>
      <c r="R34" s="59">
        <f t="shared" si="1"/>
        <v>2022</v>
      </c>
      <c r="S34" s="59">
        <f t="shared" si="1"/>
        <v>2023</v>
      </c>
      <c r="T34" s="59">
        <f t="shared" si="1"/>
        <v>2024</v>
      </c>
      <c r="U34" s="59">
        <f t="shared" si="1"/>
        <v>2025</v>
      </c>
      <c r="V34" s="59">
        <f t="shared" si="1"/>
        <v>2026</v>
      </c>
      <c r="W34" s="59">
        <f t="shared" si="1"/>
        <v>2027</v>
      </c>
      <c r="X34" s="59">
        <f t="shared" si="1"/>
        <v>2028</v>
      </c>
      <c r="Y34" s="59">
        <f t="shared" si="1"/>
        <v>2029</v>
      </c>
      <c r="Z34" s="59">
        <f t="shared" si="1"/>
        <v>2030</v>
      </c>
      <c r="AA34" s="211" t="e">
        <f>IF(AND(EquivChoixVolet=2,EquivTypeFiche5=2),MATCH(AnnéeDemPRE+DuréePRE,F34:Z34,0),MATCH(AnnéeFinInvest,F34:Z34,0))</f>
        <v>#N/A</v>
      </c>
      <c r="AB34" s="146"/>
    </row>
    <row r="35" spans="1:28" ht="18" customHeight="1" x14ac:dyDescent="0.25">
      <c r="B35" s="26"/>
      <c r="C35" s="24"/>
      <c r="D35" s="34" t="s">
        <v>138</v>
      </c>
      <c r="E35" s="25"/>
      <c r="F35" s="272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0">
        <f>IFERROR(SUM(F35:Z35),"")</f>
        <v>0</v>
      </c>
      <c r="AB35" s="270">
        <f>COUNTA(F35:Z35)</f>
        <v>0</v>
      </c>
    </row>
    <row r="36" spans="1:28" ht="18" customHeight="1" x14ac:dyDescent="0.25">
      <c r="B36" s="26"/>
      <c r="C36" s="24"/>
      <c r="D36" s="34" t="s">
        <v>139</v>
      </c>
      <c r="E36" s="25"/>
      <c r="F36" s="272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0">
        <f>IFERROR(SUM(F36:Z36),"")</f>
        <v>0</v>
      </c>
      <c r="AB36" s="270">
        <f>COUNTA(F36:Z36)</f>
        <v>0</v>
      </c>
    </row>
    <row r="37" spans="1:28" ht="18" customHeight="1" x14ac:dyDescent="0.25">
      <c r="B37" s="26"/>
      <c r="C37" s="24"/>
      <c r="D37" s="34" t="s">
        <v>150</v>
      </c>
      <c r="E37" s="25"/>
      <c r="F37" s="272"/>
      <c r="G37" s="272"/>
      <c r="H37" s="272"/>
      <c r="I37" s="272"/>
      <c r="J37" s="272"/>
      <c r="K37" s="272"/>
      <c r="L37" s="273"/>
      <c r="M37" s="273"/>
      <c r="N37" s="273"/>
      <c r="O37" s="273"/>
      <c r="P37" s="273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0">
        <f>IFERROR(SUM(F37:Z37),"")</f>
        <v>0</v>
      </c>
      <c r="AB37" s="270">
        <f>COUNTA(F37:Z37)</f>
        <v>0</v>
      </c>
    </row>
    <row r="38" spans="1:28" ht="18" customHeight="1" x14ac:dyDescent="0.25">
      <c r="B38" s="26"/>
      <c r="C38" s="24"/>
      <c r="D38" s="34" t="s">
        <v>140</v>
      </c>
      <c r="E38" s="25"/>
      <c r="F38" s="272"/>
      <c r="G38" s="272"/>
      <c r="H38" s="272"/>
      <c r="I38" s="272"/>
      <c r="J38" s="273"/>
      <c r="K38" s="273"/>
      <c r="L38" s="273"/>
      <c r="M38" s="273"/>
      <c r="N38" s="273"/>
      <c r="O38" s="273"/>
      <c r="P38" s="273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0">
        <f>IFERROR(SUM(F38:Z38),"")</f>
        <v>0</v>
      </c>
      <c r="AB38" s="270">
        <f>COUNTA(F38:Z38)</f>
        <v>0</v>
      </c>
    </row>
    <row r="39" spans="1:28" ht="18" customHeight="1" x14ac:dyDescent="0.25">
      <c r="B39" s="27"/>
      <c r="C39" s="24"/>
      <c r="D39" s="34" t="s">
        <v>336</v>
      </c>
      <c r="E39" s="28"/>
      <c r="F39" s="275" t="str">
        <f>IF(OR(F37=0,F37=""),"",IF(F50="","",ABS(F50/F37)))</f>
        <v/>
      </c>
      <c r="G39" s="275" t="str">
        <f t="shared" ref="G39:Z40" si="2">IF(OR(G37=0,G37=""),"",IF(G50="","",ABS(G50/G37)))</f>
        <v/>
      </c>
      <c r="H39" s="275" t="str">
        <f t="shared" si="2"/>
        <v/>
      </c>
      <c r="I39" s="275" t="str">
        <f t="shared" si="2"/>
        <v/>
      </c>
      <c r="J39" s="275" t="str">
        <f t="shared" si="2"/>
        <v/>
      </c>
      <c r="K39" s="275" t="str">
        <f t="shared" si="2"/>
        <v/>
      </c>
      <c r="L39" s="275" t="str">
        <f t="shared" si="2"/>
        <v/>
      </c>
      <c r="M39" s="275" t="str">
        <f t="shared" si="2"/>
        <v/>
      </c>
      <c r="N39" s="275" t="str">
        <f t="shared" si="2"/>
        <v/>
      </c>
      <c r="O39" s="275" t="str">
        <f t="shared" si="2"/>
        <v/>
      </c>
      <c r="P39" s="275" t="str">
        <f t="shared" si="2"/>
        <v/>
      </c>
      <c r="Q39" s="275" t="str">
        <f t="shared" si="2"/>
        <v/>
      </c>
      <c r="R39" s="275" t="str">
        <f t="shared" si="2"/>
        <v/>
      </c>
      <c r="S39" s="275" t="str">
        <f t="shared" si="2"/>
        <v/>
      </c>
      <c r="T39" s="275" t="str">
        <f t="shared" si="2"/>
        <v/>
      </c>
      <c r="U39" s="275" t="str">
        <f t="shared" si="2"/>
        <v/>
      </c>
      <c r="V39" s="275" t="str">
        <f t="shared" si="2"/>
        <v/>
      </c>
      <c r="W39" s="275" t="str">
        <f t="shared" si="2"/>
        <v/>
      </c>
      <c r="X39" s="275" t="str">
        <f t="shared" si="2"/>
        <v/>
      </c>
      <c r="Y39" s="275" t="str">
        <f t="shared" si="2"/>
        <v/>
      </c>
      <c r="Z39" s="275" t="str">
        <f t="shared" si="2"/>
        <v/>
      </c>
      <c r="AA39" s="271"/>
      <c r="AB39" s="271"/>
    </row>
    <row r="40" spans="1:28" ht="18" customHeight="1" x14ac:dyDescent="0.25">
      <c r="B40" s="27"/>
      <c r="C40" s="24"/>
      <c r="D40" s="34" t="s">
        <v>337</v>
      </c>
      <c r="E40" s="28"/>
      <c r="F40" s="275" t="str">
        <f>IF(OR(F38=0,F38=""),"",IF(F51="","",ABS(F51/F38)))</f>
        <v/>
      </c>
      <c r="G40" s="275" t="str">
        <f t="shared" si="2"/>
        <v/>
      </c>
      <c r="H40" s="275" t="str">
        <f t="shared" si="2"/>
        <v/>
      </c>
      <c r="I40" s="275" t="str">
        <f t="shared" si="2"/>
        <v/>
      </c>
      <c r="J40" s="275" t="str">
        <f t="shared" si="2"/>
        <v/>
      </c>
      <c r="K40" s="275" t="str">
        <f t="shared" si="2"/>
        <v/>
      </c>
      <c r="L40" s="275" t="str">
        <f t="shared" si="2"/>
        <v/>
      </c>
      <c r="M40" s="275" t="str">
        <f t="shared" si="2"/>
        <v/>
      </c>
      <c r="N40" s="275" t="str">
        <f t="shared" si="2"/>
        <v/>
      </c>
      <c r="O40" s="275" t="str">
        <f t="shared" si="2"/>
        <v/>
      </c>
      <c r="P40" s="275" t="str">
        <f t="shared" si="2"/>
        <v/>
      </c>
      <c r="Q40" s="275" t="str">
        <f t="shared" si="2"/>
        <v/>
      </c>
      <c r="R40" s="275" t="str">
        <f t="shared" si="2"/>
        <v/>
      </c>
      <c r="S40" s="275" t="str">
        <f t="shared" si="2"/>
        <v/>
      </c>
      <c r="T40" s="275" t="str">
        <f t="shared" si="2"/>
        <v/>
      </c>
      <c r="U40" s="275" t="str">
        <f t="shared" si="2"/>
        <v/>
      </c>
      <c r="V40" s="275" t="str">
        <f t="shared" si="2"/>
        <v/>
      </c>
      <c r="W40" s="275" t="str">
        <f t="shared" si="2"/>
        <v/>
      </c>
      <c r="X40" s="275" t="str">
        <f t="shared" si="2"/>
        <v/>
      </c>
      <c r="Y40" s="275" t="str">
        <f t="shared" si="2"/>
        <v/>
      </c>
      <c r="Z40" s="275" t="str">
        <f t="shared" si="2"/>
        <v/>
      </c>
      <c r="AA40" s="271"/>
      <c r="AB40" s="271"/>
    </row>
    <row r="41" spans="1:28" s="111" customFormat="1" ht="8.1" customHeight="1" x14ac:dyDescent="0.25">
      <c r="A41" s="140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91"/>
      <c r="AA41" s="148"/>
      <c r="AB41" s="148"/>
    </row>
    <row r="42" spans="1:28" s="113" customFormat="1" ht="30" customHeight="1" x14ac:dyDescent="0.25">
      <c r="A42" s="141"/>
      <c r="B42" s="35" t="s">
        <v>145</v>
      </c>
      <c r="C42" s="114"/>
      <c r="D42" s="115" t="s">
        <v>77</v>
      </c>
      <c r="E42" s="157" t="s">
        <v>241</v>
      </c>
      <c r="F42" s="116" t="s">
        <v>409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9"/>
      <c r="V42" s="119"/>
      <c r="W42" s="119"/>
      <c r="X42" s="119"/>
      <c r="Y42" s="119"/>
      <c r="Z42" s="120"/>
      <c r="AA42" s="146"/>
      <c r="AB42" s="146"/>
    </row>
    <row r="43" spans="1:28" ht="18" customHeight="1" x14ac:dyDescent="0.25">
      <c r="A43" s="142" t="s">
        <v>201</v>
      </c>
      <c r="B43" s="121" t="s">
        <v>2</v>
      </c>
      <c r="C43" s="122" t="s">
        <v>3</v>
      </c>
      <c r="D43" s="181" t="s">
        <v>33</v>
      </c>
      <c r="E43" s="182"/>
      <c r="F43" s="276">
        <f>SUM(F44:F47)-F45</f>
        <v>0</v>
      </c>
      <c r="G43" s="276">
        <f t="shared" ref="G43:Z43" si="3">SUM(G44:G47)-G45</f>
        <v>0</v>
      </c>
      <c r="H43" s="276">
        <f t="shared" si="3"/>
        <v>0</v>
      </c>
      <c r="I43" s="276">
        <f t="shared" si="3"/>
        <v>0</v>
      </c>
      <c r="J43" s="276">
        <f t="shared" si="3"/>
        <v>0</v>
      </c>
      <c r="K43" s="276">
        <f t="shared" si="3"/>
        <v>0</v>
      </c>
      <c r="L43" s="276">
        <f t="shared" si="3"/>
        <v>0</v>
      </c>
      <c r="M43" s="276">
        <f t="shared" si="3"/>
        <v>0</v>
      </c>
      <c r="N43" s="276">
        <f t="shared" si="3"/>
        <v>0</v>
      </c>
      <c r="O43" s="276">
        <f t="shared" si="3"/>
        <v>0</v>
      </c>
      <c r="P43" s="276">
        <f t="shared" si="3"/>
        <v>0</v>
      </c>
      <c r="Q43" s="276">
        <f t="shared" si="3"/>
        <v>0</v>
      </c>
      <c r="R43" s="276">
        <f t="shared" si="3"/>
        <v>0</v>
      </c>
      <c r="S43" s="276">
        <f t="shared" si="3"/>
        <v>0</v>
      </c>
      <c r="T43" s="276">
        <f t="shared" si="3"/>
        <v>0</v>
      </c>
      <c r="U43" s="276">
        <f t="shared" si="3"/>
        <v>0</v>
      </c>
      <c r="V43" s="276">
        <f t="shared" si="3"/>
        <v>0</v>
      </c>
      <c r="W43" s="276">
        <f t="shared" si="3"/>
        <v>0</v>
      </c>
      <c r="X43" s="276">
        <f t="shared" si="3"/>
        <v>0</v>
      </c>
      <c r="Y43" s="276">
        <f t="shared" si="3"/>
        <v>0</v>
      </c>
      <c r="Z43" s="276">
        <f t="shared" si="3"/>
        <v>0</v>
      </c>
      <c r="AA43" s="146"/>
      <c r="AB43" s="146"/>
    </row>
    <row r="44" spans="1:28" ht="18" customHeight="1" x14ac:dyDescent="0.25">
      <c r="A44" s="142" t="s">
        <v>201</v>
      </c>
      <c r="B44" s="149" t="s">
        <v>98</v>
      </c>
      <c r="C44" s="123" t="s">
        <v>146</v>
      </c>
      <c r="D44" s="134" t="s">
        <v>33</v>
      </c>
      <c r="E44" s="135"/>
      <c r="F44" s="174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146"/>
      <c r="AB44" s="146"/>
    </row>
    <row r="45" spans="1:28" ht="18" customHeight="1" x14ac:dyDescent="0.25">
      <c r="A45" s="142" t="s">
        <v>201</v>
      </c>
      <c r="B45" s="150"/>
      <c r="C45" s="152" t="s">
        <v>103</v>
      </c>
      <c r="D45" s="154" t="s">
        <v>33</v>
      </c>
      <c r="E45" s="15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146"/>
      <c r="AB45" s="146"/>
    </row>
    <row r="46" spans="1:28" ht="18" customHeight="1" x14ac:dyDescent="0.25">
      <c r="A46" s="142" t="s">
        <v>201</v>
      </c>
      <c r="B46" s="149" t="s">
        <v>240</v>
      </c>
      <c r="C46" s="123" t="s">
        <v>104</v>
      </c>
      <c r="D46" s="134" t="s">
        <v>33</v>
      </c>
      <c r="E46" s="136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146"/>
      <c r="AB46" s="146"/>
    </row>
    <row r="47" spans="1:28" ht="25.5" x14ac:dyDescent="0.25">
      <c r="A47" s="142" t="s">
        <v>201</v>
      </c>
      <c r="B47" s="151" t="s">
        <v>99</v>
      </c>
      <c r="C47" s="123" t="s">
        <v>105</v>
      </c>
      <c r="D47" s="134" t="s">
        <v>33</v>
      </c>
      <c r="E47" s="135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146"/>
      <c r="AB47" s="146"/>
    </row>
    <row r="48" spans="1:28" ht="18" customHeight="1" x14ac:dyDescent="0.25">
      <c r="A48" s="142" t="s">
        <v>202</v>
      </c>
      <c r="B48" s="124" t="s">
        <v>4</v>
      </c>
      <c r="C48" s="125" t="s">
        <v>5</v>
      </c>
      <c r="D48" s="134" t="s">
        <v>33</v>
      </c>
      <c r="E48" s="135"/>
      <c r="F48" s="866">
        <f t="shared" ref="F48:U48" si="4">SUM(F49:F53)-SUM(F50:F51)</f>
        <v>0</v>
      </c>
      <c r="G48" s="866">
        <f t="shared" si="4"/>
        <v>0</v>
      </c>
      <c r="H48" s="866">
        <f t="shared" si="4"/>
        <v>0</v>
      </c>
      <c r="I48" s="866">
        <f t="shared" si="4"/>
        <v>0</v>
      </c>
      <c r="J48" s="866">
        <f t="shared" si="4"/>
        <v>0</v>
      </c>
      <c r="K48" s="866">
        <f t="shared" si="4"/>
        <v>0</v>
      </c>
      <c r="L48" s="866">
        <f t="shared" si="4"/>
        <v>0</v>
      </c>
      <c r="M48" s="866">
        <f t="shared" si="4"/>
        <v>0</v>
      </c>
      <c r="N48" s="866">
        <f t="shared" si="4"/>
        <v>0</v>
      </c>
      <c r="O48" s="866">
        <f t="shared" si="4"/>
        <v>0</v>
      </c>
      <c r="P48" s="866">
        <f t="shared" si="4"/>
        <v>0</v>
      </c>
      <c r="Q48" s="866">
        <f t="shared" si="4"/>
        <v>0</v>
      </c>
      <c r="R48" s="866">
        <f t="shared" si="4"/>
        <v>0</v>
      </c>
      <c r="S48" s="866">
        <f t="shared" si="4"/>
        <v>0</v>
      </c>
      <c r="T48" s="866">
        <f t="shared" si="4"/>
        <v>0</v>
      </c>
      <c r="U48" s="866">
        <f t="shared" si="4"/>
        <v>0</v>
      </c>
      <c r="V48" s="866"/>
      <c r="W48" s="866"/>
      <c r="X48" s="866"/>
      <c r="Y48" s="866"/>
      <c r="Z48" s="866"/>
      <c r="AA48" s="146"/>
      <c r="AB48" s="146"/>
    </row>
    <row r="49" spans="1:28" ht="18" customHeight="1" x14ac:dyDescent="0.25">
      <c r="A49" s="142" t="s">
        <v>202</v>
      </c>
      <c r="B49" s="126" t="s">
        <v>142</v>
      </c>
      <c r="C49" s="127" t="s">
        <v>141</v>
      </c>
      <c r="D49" s="134" t="s">
        <v>33</v>
      </c>
      <c r="E49" s="135"/>
      <c r="F49" s="867">
        <f>F50+F51</f>
        <v>0</v>
      </c>
      <c r="G49" s="867">
        <f t="shared" ref="G49:Z49" si="5">G50+G51</f>
        <v>0</v>
      </c>
      <c r="H49" s="867">
        <f t="shared" si="5"/>
        <v>0</v>
      </c>
      <c r="I49" s="867">
        <f t="shared" si="5"/>
        <v>0</v>
      </c>
      <c r="J49" s="867">
        <f t="shared" si="5"/>
        <v>0</v>
      </c>
      <c r="K49" s="867">
        <f t="shared" si="5"/>
        <v>0</v>
      </c>
      <c r="L49" s="867">
        <f t="shared" si="5"/>
        <v>0</v>
      </c>
      <c r="M49" s="867">
        <f t="shared" si="5"/>
        <v>0</v>
      </c>
      <c r="N49" s="867">
        <f t="shared" si="5"/>
        <v>0</v>
      </c>
      <c r="O49" s="867">
        <f t="shared" si="5"/>
        <v>0</v>
      </c>
      <c r="P49" s="867">
        <f t="shared" si="5"/>
        <v>0</v>
      </c>
      <c r="Q49" s="867">
        <f t="shared" si="5"/>
        <v>0</v>
      </c>
      <c r="R49" s="867">
        <f t="shared" si="5"/>
        <v>0</v>
      </c>
      <c r="S49" s="867">
        <f t="shared" si="5"/>
        <v>0</v>
      </c>
      <c r="T49" s="867">
        <f t="shared" si="5"/>
        <v>0</v>
      </c>
      <c r="U49" s="867">
        <f t="shared" si="5"/>
        <v>0</v>
      </c>
      <c r="V49" s="867">
        <f t="shared" si="5"/>
        <v>0</v>
      </c>
      <c r="W49" s="867">
        <f t="shared" si="5"/>
        <v>0</v>
      </c>
      <c r="X49" s="867">
        <f t="shared" si="5"/>
        <v>0</v>
      </c>
      <c r="Y49" s="867">
        <f t="shared" si="5"/>
        <v>0</v>
      </c>
      <c r="Z49" s="867">
        <f t="shared" si="5"/>
        <v>0</v>
      </c>
      <c r="AA49" s="146"/>
      <c r="AB49" s="146"/>
    </row>
    <row r="50" spans="1:28" ht="18" customHeight="1" x14ac:dyDescent="0.25">
      <c r="A50" s="142" t="s">
        <v>202</v>
      </c>
      <c r="B50" s="128"/>
      <c r="C50" s="153" t="s">
        <v>147</v>
      </c>
      <c r="D50" s="154" t="s">
        <v>33</v>
      </c>
      <c r="E50" s="156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5"/>
      <c r="Q50" s="865"/>
      <c r="R50" s="865"/>
      <c r="S50" s="865"/>
      <c r="T50" s="865"/>
      <c r="U50" s="865"/>
      <c r="V50" s="865"/>
      <c r="W50" s="865"/>
      <c r="X50" s="865"/>
      <c r="Y50" s="865"/>
      <c r="Z50" s="865"/>
      <c r="AA50" s="146"/>
      <c r="AB50" s="146"/>
    </row>
    <row r="51" spans="1:28" ht="18" customHeight="1" x14ac:dyDescent="0.25">
      <c r="A51" s="142" t="s">
        <v>202</v>
      </c>
      <c r="B51" s="129"/>
      <c r="C51" s="153" t="s">
        <v>148</v>
      </c>
      <c r="D51" s="154" t="s">
        <v>33</v>
      </c>
      <c r="E51" s="156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865"/>
      <c r="U51" s="865"/>
      <c r="V51" s="865"/>
      <c r="W51" s="865"/>
      <c r="X51" s="865"/>
      <c r="Y51" s="865"/>
      <c r="Z51" s="865"/>
      <c r="AA51" s="146"/>
      <c r="AB51" s="146"/>
    </row>
    <row r="52" spans="1:28" ht="18" customHeight="1" x14ac:dyDescent="0.25">
      <c r="A52" s="142" t="s">
        <v>202</v>
      </c>
      <c r="B52" s="124" t="s">
        <v>101</v>
      </c>
      <c r="C52" s="127" t="s">
        <v>143</v>
      </c>
      <c r="D52" s="134" t="s">
        <v>33</v>
      </c>
      <c r="E52" s="135"/>
      <c r="F52" s="277"/>
      <c r="G52" s="277"/>
      <c r="H52" s="277"/>
      <c r="I52" s="277" t="s">
        <v>167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146"/>
      <c r="AB52" s="146"/>
    </row>
    <row r="53" spans="1:28" ht="18" customHeight="1" x14ac:dyDescent="0.25">
      <c r="A53" s="142" t="s">
        <v>202</v>
      </c>
      <c r="B53" s="124" t="s">
        <v>100</v>
      </c>
      <c r="C53" s="127" t="s">
        <v>144</v>
      </c>
      <c r="D53" s="134" t="s">
        <v>33</v>
      </c>
      <c r="E53" s="135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146"/>
      <c r="AB53" s="146"/>
    </row>
    <row r="54" spans="1:28" ht="20.100000000000001" customHeight="1" x14ac:dyDescent="0.25">
      <c r="B54" s="37" t="s">
        <v>338</v>
      </c>
      <c r="C54" s="130"/>
      <c r="D54" s="131"/>
      <c r="E54" s="33"/>
      <c r="F54" s="868">
        <f>F43-F48</f>
        <v>0</v>
      </c>
      <c r="G54" s="868">
        <f t="shared" ref="G54:U54" si="6">G43-G48</f>
        <v>0</v>
      </c>
      <c r="H54" s="868">
        <f t="shared" si="6"/>
        <v>0</v>
      </c>
      <c r="I54" s="868">
        <f t="shared" si="6"/>
        <v>0</v>
      </c>
      <c r="J54" s="868">
        <f t="shared" si="6"/>
        <v>0</v>
      </c>
      <c r="K54" s="868">
        <f t="shared" si="6"/>
        <v>0</v>
      </c>
      <c r="L54" s="868">
        <f t="shared" si="6"/>
        <v>0</v>
      </c>
      <c r="M54" s="868">
        <f t="shared" si="6"/>
        <v>0</v>
      </c>
      <c r="N54" s="868">
        <f t="shared" si="6"/>
        <v>0</v>
      </c>
      <c r="O54" s="868">
        <f t="shared" si="6"/>
        <v>0</v>
      </c>
      <c r="P54" s="868">
        <f t="shared" si="6"/>
        <v>0</v>
      </c>
      <c r="Q54" s="868">
        <f t="shared" si="6"/>
        <v>0</v>
      </c>
      <c r="R54" s="868">
        <f t="shared" si="6"/>
        <v>0</v>
      </c>
      <c r="S54" s="868">
        <f t="shared" si="6"/>
        <v>0</v>
      </c>
      <c r="T54" s="868">
        <f t="shared" si="6"/>
        <v>0</v>
      </c>
      <c r="U54" s="868">
        <f t="shared" si="6"/>
        <v>0</v>
      </c>
      <c r="V54" s="868"/>
      <c r="W54" s="868"/>
      <c r="X54" s="868"/>
      <c r="Y54" s="868"/>
      <c r="Z54" s="868"/>
      <c r="AA54" s="146"/>
      <c r="AB54" s="146"/>
    </row>
    <row r="55" spans="1:28" ht="20.100000000000001" customHeight="1" x14ac:dyDescent="0.25">
      <c r="B55" s="37"/>
      <c r="C55" s="130"/>
      <c r="D55" s="864"/>
      <c r="E55" s="33" t="s">
        <v>29</v>
      </c>
      <c r="F55" s="869">
        <f t="shared" ref="F55:Z55" si="7">IFERROR(F54/$F$56+E55,0)</f>
        <v>0</v>
      </c>
      <c r="G55" s="869">
        <f t="shared" si="7"/>
        <v>0</v>
      </c>
      <c r="H55" s="869">
        <f t="shared" si="7"/>
        <v>0</v>
      </c>
      <c r="I55" s="869">
        <f t="shared" si="7"/>
        <v>0</v>
      </c>
      <c r="J55" s="869">
        <f t="shared" si="7"/>
        <v>0</v>
      </c>
      <c r="K55" s="869">
        <f t="shared" si="7"/>
        <v>0</v>
      </c>
      <c r="L55" s="869">
        <f t="shared" si="7"/>
        <v>0</v>
      </c>
      <c r="M55" s="869">
        <f t="shared" si="7"/>
        <v>0</v>
      </c>
      <c r="N55" s="869">
        <f t="shared" si="7"/>
        <v>0</v>
      </c>
      <c r="O55" s="869">
        <f t="shared" si="7"/>
        <v>0</v>
      </c>
      <c r="P55" s="869">
        <f t="shared" si="7"/>
        <v>0</v>
      </c>
      <c r="Q55" s="869">
        <f t="shared" si="7"/>
        <v>0</v>
      </c>
      <c r="R55" s="869">
        <f t="shared" si="7"/>
        <v>0</v>
      </c>
      <c r="S55" s="869">
        <f t="shared" si="7"/>
        <v>0</v>
      </c>
      <c r="T55" s="869">
        <f t="shared" si="7"/>
        <v>0</v>
      </c>
      <c r="U55" s="869">
        <f t="shared" si="7"/>
        <v>0</v>
      </c>
      <c r="V55" s="869">
        <f t="shared" si="7"/>
        <v>0</v>
      </c>
      <c r="W55" s="869">
        <f t="shared" si="7"/>
        <v>0</v>
      </c>
      <c r="X55" s="869">
        <f t="shared" si="7"/>
        <v>0</v>
      </c>
      <c r="Y55" s="869">
        <f t="shared" si="7"/>
        <v>0</v>
      </c>
      <c r="Z55" s="869">
        <f t="shared" si="7"/>
        <v>0</v>
      </c>
      <c r="AA55" s="146"/>
      <c r="AB55" s="146"/>
    </row>
    <row r="56" spans="1:28" ht="20.100000000000001" customHeight="1" x14ac:dyDescent="0.25">
      <c r="A56" s="137">
        <v>1</v>
      </c>
      <c r="B56" s="29"/>
      <c r="C56" s="30"/>
      <c r="D56" s="30"/>
      <c r="E56" s="32" t="s">
        <v>339</v>
      </c>
      <c r="F56" s="278">
        <f>SUM(F54:Z54)</f>
        <v>0</v>
      </c>
      <c r="G56" s="279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146"/>
      <c r="AB56" s="146"/>
    </row>
    <row r="57" spans="1:28" ht="20.100000000000001" hidden="1" customHeight="1" x14ac:dyDescent="0.25">
      <c r="A57" s="137">
        <v>2</v>
      </c>
      <c r="B57" s="29"/>
      <c r="C57" s="30"/>
      <c r="D57" s="30"/>
      <c r="E57" s="32" t="s">
        <v>340</v>
      </c>
      <c r="F57" s="278">
        <f>SUM(F54:Z54)</f>
        <v>0</v>
      </c>
      <c r="G57" s="279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146"/>
      <c r="AB57" s="146"/>
    </row>
    <row r="58" spans="1:28" ht="20.100000000000001" customHeight="1" x14ac:dyDescent="0.25">
      <c r="A58" s="137">
        <v>1</v>
      </c>
      <c r="B58" s="29"/>
      <c r="C58" s="30"/>
      <c r="D58" s="30"/>
      <c r="E58" s="32" t="s">
        <v>341</v>
      </c>
      <c r="F58" s="278">
        <f>SUM(F63:Z63)</f>
        <v>0</v>
      </c>
      <c r="G58" s="279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146"/>
      <c r="AB58" s="146"/>
    </row>
    <row r="59" spans="1:28" s="132" customFormat="1" ht="8.1" customHeight="1" x14ac:dyDescent="0.3">
      <c r="A59" s="143"/>
      <c r="B59" s="133"/>
      <c r="C59" s="133"/>
      <c r="D59" s="133"/>
      <c r="E59" s="133"/>
      <c r="F59" s="281"/>
      <c r="G59" s="281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0"/>
      <c r="Y59" s="282"/>
      <c r="Z59" s="282"/>
      <c r="AA59" s="146"/>
      <c r="AB59" s="146"/>
    </row>
    <row r="60" spans="1:28" ht="30" customHeight="1" x14ac:dyDescent="0.25">
      <c r="B60" s="35" t="s">
        <v>197</v>
      </c>
      <c r="C60" s="31"/>
      <c r="D60" s="31"/>
      <c r="E60" s="31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4"/>
      <c r="AA60" s="146"/>
      <c r="AB60" s="146"/>
    </row>
    <row r="61" spans="1:28" x14ac:dyDescent="0.25">
      <c r="B61" s="180" t="s">
        <v>430</v>
      </c>
      <c r="C61" s="25"/>
      <c r="D61" s="25"/>
      <c r="E61" s="2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147">
        <f>SUM(F61:Z61)</f>
        <v>0</v>
      </c>
      <c r="AB61" s="211"/>
    </row>
    <row r="62" spans="1:28" x14ac:dyDescent="0.25">
      <c r="A62" s="66" t="s">
        <v>200</v>
      </c>
    </row>
    <row r="63" spans="1:28" s="148" customFormat="1" ht="20.100000000000001" hidden="1" customHeight="1" x14ac:dyDescent="0.25">
      <c r="A63" s="212"/>
      <c r="B63" s="213"/>
      <c r="C63" s="213"/>
      <c r="D63" s="213"/>
      <c r="E63" s="214"/>
      <c r="F63" s="215">
        <f t="shared" ref="F63:Z63" si="8">F54/POWER(1+TauxAct,F34-$F$34)</f>
        <v>0</v>
      </c>
      <c r="G63" s="215">
        <f t="shared" si="8"/>
        <v>0</v>
      </c>
      <c r="H63" s="215">
        <f t="shared" si="8"/>
        <v>0</v>
      </c>
      <c r="I63" s="215">
        <f t="shared" si="8"/>
        <v>0</v>
      </c>
      <c r="J63" s="215">
        <f t="shared" si="8"/>
        <v>0</v>
      </c>
      <c r="K63" s="215">
        <f t="shared" si="8"/>
        <v>0</v>
      </c>
      <c r="L63" s="215">
        <f t="shared" si="8"/>
        <v>0</v>
      </c>
      <c r="M63" s="215">
        <f t="shared" si="8"/>
        <v>0</v>
      </c>
      <c r="N63" s="215">
        <f t="shared" si="8"/>
        <v>0</v>
      </c>
      <c r="O63" s="215">
        <f t="shared" si="8"/>
        <v>0</v>
      </c>
      <c r="P63" s="215">
        <f t="shared" si="8"/>
        <v>0</v>
      </c>
      <c r="Q63" s="215">
        <f t="shared" si="8"/>
        <v>0</v>
      </c>
      <c r="R63" s="215">
        <f t="shared" si="8"/>
        <v>0</v>
      </c>
      <c r="S63" s="215">
        <f t="shared" si="8"/>
        <v>0</v>
      </c>
      <c r="T63" s="215">
        <f t="shared" si="8"/>
        <v>0</v>
      </c>
      <c r="U63" s="215">
        <f t="shared" si="8"/>
        <v>0</v>
      </c>
      <c r="V63" s="215">
        <f t="shared" si="8"/>
        <v>0</v>
      </c>
      <c r="W63" s="215">
        <f t="shared" si="8"/>
        <v>0</v>
      </c>
      <c r="X63" s="215">
        <f t="shared" si="8"/>
        <v>0</v>
      </c>
      <c r="Y63" s="215">
        <f t="shared" si="8"/>
        <v>0</v>
      </c>
      <c r="Z63" s="215">
        <f t="shared" si="8"/>
        <v>0</v>
      </c>
    </row>
  </sheetData>
  <sheetProtection password="82B4" sheet="1" objects="1" scenarios="1" selectLockedCells="1"/>
  <dataConsolidate/>
  <mergeCells count="44">
    <mergeCell ref="B13:C13"/>
    <mergeCell ref="D13:I13"/>
    <mergeCell ref="J2:K2"/>
    <mergeCell ref="B11:C11"/>
    <mergeCell ref="D11:I11"/>
    <mergeCell ref="B12:C12"/>
    <mergeCell ref="D12:I12"/>
    <mergeCell ref="B14:C14"/>
    <mergeCell ref="D14:I14"/>
    <mergeCell ref="B15:C15"/>
    <mergeCell ref="D15:I15"/>
    <mergeCell ref="C19:D19"/>
    <mergeCell ref="G19:I19"/>
    <mergeCell ref="J19:M19"/>
    <mergeCell ref="C20:D20"/>
    <mergeCell ref="G20:I20"/>
    <mergeCell ref="J20:M20"/>
    <mergeCell ref="C21:D21"/>
    <mergeCell ref="G21:I21"/>
    <mergeCell ref="J21:M21"/>
    <mergeCell ref="C22:D22"/>
    <mergeCell ref="G22:I22"/>
    <mergeCell ref="J22:M22"/>
    <mergeCell ref="C23:D23"/>
    <mergeCell ref="G23:I23"/>
    <mergeCell ref="J23:M23"/>
    <mergeCell ref="C24:D24"/>
    <mergeCell ref="G24:I24"/>
    <mergeCell ref="J24:M24"/>
    <mergeCell ref="C25:D25"/>
    <mergeCell ref="G25:I25"/>
    <mergeCell ref="J25:M25"/>
    <mergeCell ref="C26:D26"/>
    <mergeCell ref="G26:I26"/>
    <mergeCell ref="J26:M26"/>
    <mergeCell ref="C27:D27"/>
    <mergeCell ref="G27:I27"/>
    <mergeCell ref="J27:M27"/>
    <mergeCell ref="C28:D28"/>
    <mergeCell ref="G28:I28"/>
    <mergeCell ref="J28:M28"/>
    <mergeCell ref="C29:D29"/>
    <mergeCell ref="G29:I29"/>
    <mergeCell ref="J29:M29"/>
  </mergeCells>
  <conditionalFormatting sqref="F33:Z33">
    <cfRule type="expression" dxfId="80" priority="7" stopIfTrue="1">
      <formula>IF(OR(F33="Démarrage du projet",F33="Fin du projet"),TRUE,FALSE)</formula>
    </cfRule>
  </conditionalFormatting>
  <conditionalFormatting sqref="D5 D7">
    <cfRule type="cellIs" dxfId="79" priority="6" stopIfTrue="1" operator="equal">
      <formula>"Finalisé"</formula>
    </cfRule>
  </conditionalFormatting>
  <conditionalFormatting sqref="D50:F50 P50:Z50 D43:Z49 D51:Z53">
    <cfRule type="expression" dxfId="78" priority="4" stopIfTrue="1">
      <formula>IF(AND($D43&lt;&gt;"Oui",SUM($F43:$Z43)&gt;0),TRUE,FALSE)</formula>
    </cfRule>
    <cfRule type="expression" dxfId="77" priority="5" stopIfTrue="1">
      <formula>IF(OR($D43="Non",$D43=""),TRUE,FALSE)</formula>
    </cfRule>
  </conditionalFormatting>
  <conditionalFormatting sqref="F33:Z33">
    <cfRule type="expression" dxfId="76" priority="3" stopIfTrue="1">
      <formula>IF(OR(F33="Démarrage du PRE",F33="Fin du PRE"),TRUE,FALSE)</formula>
    </cfRule>
  </conditionalFormatting>
  <conditionalFormatting sqref="G50:O50">
    <cfRule type="expression" dxfId="75" priority="1" stopIfTrue="1">
      <formula>IF(AND($D50&lt;&gt;"Oui",SUM($F50:$Z50)&gt;0),TRUE,FALSE)</formula>
    </cfRule>
    <cfRule type="expression" dxfId="74" priority="2" stopIfTrue="1">
      <formula>IF(OR($D50="Non",$D50=""),TRUE,FALSE)</formula>
    </cfRule>
  </conditionalFormatting>
  <dataValidations count="5">
    <dataValidation errorStyle="information" allowBlank="1" showInputMessage="1" showErrorMessage="1" errorTitle="Données à renseigner" error="Mettre les valeurs en K€" sqref="F43:Z53"/>
    <dataValidation type="list" allowBlank="1" showInputMessage="1" showErrorMessage="1" sqref="D43:D53">
      <formula1>ouinon</formula1>
    </dataValidation>
    <dataValidation type="list" allowBlank="1" showInputMessage="1" showErrorMessage="1" sqref="D12:I12">
      <formula1>Domaine</formula1>
    </dataValidation>
    <dataValidation type="list" allowBlank="1" showInputMessage="1" showErrorMessage="1" sqref="J2:K3 J7:K7">
      <formula1>TypeFiche</formula1>
    </dataValidation>
    <dataValidation type="list" allowBlank="1" showInputMessage="1" showErrorMessage="1" sqref="D5 D7">
      <formula1>TauxRempl</formula1>
    </dataValidation>
  </dataValidations>
  <pageMargins left="0.31496062992125984" right="0.31496062992125984" top="0.35433070866141736" bottom="0.35433070866141736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92</vt:i4>
      </vt:variant>
    </vt:vector>
  </HeadingPairs>
  <TitlesOfParts>
    <vt:vector size="114" baseType="lpstr">
      <vt:lpstr>Listes</vt:lpstr>
      <vt:lpstr>0. Paramétrage</vt:lpstr>
      <vt:lpstr>Etat de remplissage de l'outil</vt:lpstr>
      <vt:lpstr>1PI. Plan d'actions</vt:lpstr>
      <vt:lpstr>2PI. Fiche1</vt:lpstr>
      <vt:lpstr>2PI. Fiche2</vt:lpstr>
      <vt:lpstr>2PI. Fiche3</vt:lpstr>
      <vt:lpstr>2PI. Fiche4</vt:lpstr>
      <vt:lpstr>2PI. Fiche5</vt:lpstr>
      <vt:lpstr>2PI. Fiche6</vt:lpstr>
      <vt:lpstr>2PI. Fiche7</vt:lpstr>
      <vt:lpstr>2PI. Fiche8</vt:lpstr>
      <vt:lpstr>2PI. Fiche9</vt:lpstr>
      <vt:lpstr>2PI. Fiche10</vt:lpstr>
      <vt:lpstr>3P.PPI du PRE</vt:lpstr>
      <vt:lpstr>3I.PPI du projet</vt:lpstr>
      <vt:lpstr>4I. Prospectif sans aide</vt:lpstr>
      <vt:lpstr>4I. Prospectif avec aides</vt:lpstr>
      <vt:lpstr>4P. Prospectif avec le PRE</vt:lpstr>
      <vt:lpstr>6I. Synthèse Invest sans aide</vt:lpstr>
      <vt:lpstr>6I. Synthèse Invest avec aides</vt:lpstr>
      <vt:lpstr>6P. Synthèse diagnostic PRE</vt:lpstr>
      <vt:lpstr>AnnéeDemInvest</vt:lpstr>
      <vt:lpstr>AnnéeDemPRE</vt:lpstr>
      <vt:lpstr>AnnéeFinFiche1</vt:lpstr>
      <vt:lpstr>AnnéeFinFiche10</vt:lpstr>
      <vt:lpstr>AnnéeFinFiche2</vt:lpstr>
      <vt:lpstr>AnnéeFinFiche3</vt:lpstr>
      <vt:lpstr>AnnéeFinFiche4</vt:lpstr>
      <vt:lpstr>AnnéeFinFiche5</vt:lpstr>
      <vt:lpstr>AnnéeFinFiche6</vt:lpstr>
      <vt:lpstr>AnnéeFinFiche7</vt:lpstr>
      <vt:lpstr>AnnéeFinFiche8</vt:lpstr>
      <vt:lpstr>AnnéeFinFiche9</vt:lpstr>
      <vt:lpstr>AnnéeFinInvest</vt:lpstr>
      <vt:lpstr>AnnéeN</vt:lpstr>
      <vt:lpstr>CalculRG</vt:lpstr>
      <vt:lpstr>CalculRSI</vt:lpstr>
      <vt:lpstr>CatégorieInvest</vt:lpstr>
      <vt:lpstr>ChoixVolet</vt:lpstr>
      <vt:lpstr>DateDerniersComptes</vt:lpstr>
      <vt:lpstr>DernierCalculRSI</vt:lpstr>
      <vt:lpstr>Domaine</vt:lpstr>
      <vt:lpstr>DuréeAmortInvest</vt:lpstr>
      <vt:lpstr>DuréeInvest</vt:lpstr>
      <vt:lpstr>DuréePRE</vt:lpstr>
      <vt:lpstr>DuréeSimul</vt:lpstr>
      <vt:lpstr>DuréeSimulInvest</vt:lpstr>
      <vt:lpstr>DuréeSimulPRE</vt:lpstr>
      <vt:lpstr>EquivChoixVolet</vt:lpstr>
      <vt:lpstr>EquivTypeFiche1</vt:lpstr>
      <vt:lpstr>EquivTypeFiche10</vt:lpstr>
      <vt:lpstr>EquivTypeFiche2</vt:lpstr>
      <vt:lpstr>EquivTypeFiche3</vt:lpstr>
      <vt:lpstr>EquivTypeFiche4</vt:lpstr>
      <vt:lpstr>EquivTypeFiche5</vt:lpstr>
      <vt:lpstr>EquivTypeFiche6</vt:lpstr>
      <vt:lpstr>EquivTypeFiche7</vt:lpstr>
      <vt:lpstr>EquivTypeFiche8</vt:lpstr>
      <vt:lpstr>EquivTypeFiche9</vt:lpstr>
      <vt:lpstr>LigneFinFiche1</vt:lpstr>
      <vt:lpstr>LigneFinFiche10</vt:lpstr>
      <vt:lpstr>LigneFinFiche2</vt:lpstr>
      <vt:lpstr>LigneFinFiche3</vt:lpstr>
      <vt:lpstr>LigneFinFiche4</vt:lpstr>
      <vt:lpstr>LigneFinFiche5</vt:lpstr>
      <vt:lpstr>LigneFinFiche6</vt:lpstr>
      <vt:lpstr>LigneFinFiche7</vt:lpstr>
      <vt:lpstr>LigneFinFiche8</vt:lpstr>
      <vt:lpstr>LigneFinFiche9</vt:lpstr>
      <vt:lpstr>ModeAmort</vt:lpstr>
      <vt:lpstr>MontantInvest</vt:lpstr>
      <vt:lpstr>NbFiches</vt:lpstr>
      <vt:lpstr>ObjFinanc</vt:lpstr>
      <vt:lpstr>ouinon</vt:lpstr>
      <vt:lpstr>TauxAct</vt:lpstr>
      <vt:lpstr>TauxRempl</vt:lpstr>
      <vt:lpstr>TauxRempl0</vt:lpstr>
      <vt:lpstr>TauxRempl1</vt:lpstr>
      <vt:lpstr>TauxRempl2I1</vt:lpstr>
      <vt:lpstr>TauxRempl2I10</vt:lpstr>
      <vt:lpstr>TauxRempl2I2</vt:lpstr>
      <vt:lpstr>TauxRempl2I3</vt:lpstr>
      <vt:lpstr>TauxRempl2I4</vt:lpstr>
      <vt:lpstr>TauxRempl2I5</vt:lpstr>
      <vt:lpstr>TauxRempl2I6</vt:lpstr>
      <vt:lpstr>TauxRempl2I7</vt:lpstr>
      <vt:lpstr>TauxRempl2I8</vt:lpstr>
      <vt:lpstr>TauxRempl2I9</vt:lpstr>
      <vt:lpstr>TauxRempl2P1</vt:lpstr>
      <vt:lpstr>TauxRempl2P10</vt:lpstr>
      <vt:lpstr>TauxRempl2P2</vt:lpstr>
      <vt:lpstr>TauxRempl2P3</vt:lpstr>
      <vt:lpstr>TauxRempl2P4</vt:lpstr>
      <vt:lpstr>TauxRempl2P5</vt:lpstr>
      <vt:lpstr>TauxRempl2P6</vt:lpstr>
      <vt:lpstr>TauxRempl2P7</vt:lpstr>
      <vt:lpstr>TauxRempl2P8</vt:lpstr>
      <vt:lpstr>TauxRempl2P9</vt:lpstr>
      <vt:lpstr>TauxRempl3I</vt:lpstr>
      <vt:lpstr>TauxRempl3P</vt:lpstr>
      <vt:lpstr>TauxRempl4I1</vt:lpstr>
      <vt:lpstr>'4I. Prospectif avec aides'!TauxRempl4I2</vt:lpstr>
      <vt:lpstr>TauxRempl4I2</vt:lpstr>
      <vt:lpstr>TauxRempl4P</vt:lpstr>
      <vt:lpstr>TauxRempl6I</vt:lpstr>
      <vt:lpstr>TauxRempl6I2</vt:lpstr>
      <vt:lpstr>TauxRempl6P</vt:lpstr>
      <vt:lpstr>Titre4_1</vt:lpstr>
      <vt:lpstr>Titre4_2</vt:lpstr>
      <vt:lpstr>Titre6_1</vt:lpstr>
      <vt:lpstr>TypeFiche</vt:lpstr>
      <vt:lpstr>Volet</vt:lpstr>
      <vt:lpstr>'1PI. Plan d''actions'!Zone_d_impression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APARD</dc:creator>
  <cp:lastModifiedBy>michel.chapon</cp:lastModifiedBy>
  <cp:lastPrinted>2014-06-24T19:06:11Z</cp:lastPrinted>
  <dcterms:created xsi:type="dcterms:W3CDTF">2013-12-15T20:48:51Z</dcterms:created>
  <dcterms:modified xsi:type="dcterms:W3CDTF">2017-02-10T10:52:04Z</dcterms:modified>
</cp:coreProperties>
</file>